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2527"/>
  <workbookPr/>
  <mc:AlternateContent xmlns:mc="http://schemas.openxmlformats.org/markup-compatibility/2006">
    <mc:Choice Requires="x15">
      <x15ac:absPath xmlns:x15ac="http://schemas.microsoft.com/office/spreadsheetml/2010/11/ac" url="P:\Documentos - 2021\Licitações\Pregões\EDITAL 49_2021 - PROCESSO 90_2021 - PE - CONTRATAÇÃO DE SERVIÇOS DE VARRIÇÃO DE RUAS\VARRIÇÃO DE RUA - TR 18-08-2021\"/>
    </mc:Choice>
  </mc:AlternateContent>
  <xr:revisionPtr revIDLastSave="0" documentId="13_ncr:1_{CB5A7D43-3B67-4174-BC30-60FB0704BBFB}" xr6:coauthVersionLast="45" xr6:coauthVersionMax="47" xr10:uidLastSave="{00000000-0000-0000-0000-000000000000}"/>
  <bookViews>
    <workbookView xWindow="-120" yWindow="-120" windowWidth="24240" windowHeight="13140" tabRatio="537" firstSheet="1" activeTab="1" xr2:uid="{00000000-000D-0000-FFFF-FFFF00000000}"/>
  </bookViews>
  <sheets>
    <sheet name="Servente e Copeira 40 h" sheetId="3" r:id="rId1"/>
    <sheet name="Planilha Varrição" sheetId="14"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D187" i="14" l="1"/>
  <c r="D186" i="14"/>
  <c r="C181" i="14"/>
  <c r="D181" i="14"/>
  <c r="D180" i="14"/>
  <c r="D169" i="14"/>
  <c r="D152" i="14"/>
  <c r="D153" i="14"/>
  <c r="C153" i="14"/>
  <c r="C152" i="14"/>
  <c r="F148" i="14"/>
  <c r="F147" i="14"/>
  <c r="G146" i="14"/>
  <c r="G145" i="14"/>
  <c r="G144" i="14"/>
  <c r="G143" i="14"/>
  <c r="F141" i="14"/>
  <c r="G140" i="14"/>
  <c r="G139" i="14"/>
  <c r="G138" i="14"/>
  <c r="G137" i="14"/>
  <c r="G136" i="14"/>
  <c r="E131" i="14"/>
  <c r="E130" i="14"/>
  <c r="C131" i="14"/>
  <c r="D130" i="14"/>
  <c r="C130" i="14"/>
  <c r="F126" i="14"/>
  <c r="G124" i="14"/>
  <c r="G123" i="14"/>
  <c r="F125" i="14"/>
  <c r="F121" i="14"/>
  <c r="F120" i="14"/>
  <c r="G119" i="14"/>
  <c r="G118" i="14"/>
  <c r="G117" i="14"/>
  <c r="F113" i="14"/>
  <c r="G112" i="14"/>
  <c r="G111" i="14"/>
  <c r="G110" i="14"/>
  <c r="G109" i="14"/>
  <c r="F107" i="14"/>
  <c r="F106" i="14"/>
  <c r="G103" i="14"/>
  <c r="G105" i="14"/>
  <c r="G104" i="14"/>
  <c r="D97" i="14"/>
  <c r="E92" i="14"/>
  <c r="E91" i="14"/>
  <c r="C91" i="14"/>
  <c r="F92" i="14"/>
  <c r="F91" i="14"/>
  <c r="F77" i="14"/>
  <c r="D68" i="14"/>
  <c r="C68" i="14"/>
  <c r="D67" i="14"/>
  <c r="C67" i="14"/>
  <c r="D66" i="14"/>
  <c r="C66" i="14"/>
  <c r="E61" i="14"/>
  <c r="C61" i="14"/>
  <c r="D43" i="14"/>
  <c r="E43" i="14"/>
  <c r="D28" i="14"/>
  <c r="D27" i="14"/>
  <c r="D19" i="14"/>
  <c r="D18" i="14"/>
  <c r="E77" i="14" l="1"/>
  <c r="B180" i="14"/>
  <c r="B179" i="14"/>
  <c r="B178" i="14"/>
  <c r="B177" i="14"/>
  <c r="B176" i="14"/>
  <c r="D172" i="14"/>
  <c r="D170" i="14"/>
  <c r="C164" i="14"/>
  <c r="C96" i="14"/>
  <c r="F86" i="14"/>
  <c r="E85" i="14"/>
  <c r="F85" i="14" s="1"/>
  <c r="E84" i="14"/>
  <c r="F84" i="14" s="1"/>
  <c r="F83" i="14"/>
  <c r="F82" i="14"/>
  <c r="F81" i="14"/>
  <c r="E80" i="14"/>
  <c r="F80" i="14" s="1"/>
  <c r="F79" i="14"/>
  <c r="E78" i="14"/>
  <c r="F78" i="14" s="1"/>
  <c r="F19" i="14"/>
  <c r="F18" i="14"/>
  <c r="D168" i="14" l="1"/>
  <c r="D171" i="14" s="1"/>
  <c r="C172" i="14"/>
  <c r="E172" i="14" s="1"/>
  <c r="D188" i="14" s="1"/>
  <c r="E188" i="14" s="1"/>
  <c r="F114" i="14"/>
  <c r="C171" i="14"/>
  <c r="D176" i="14"/>
  <c r="E47" i="14"/>
  <c r="E35" i="14"/>
  <c r="E50" i="14"/>
  <c r="E46" i="14"/>
  <c r="C28" i="14"/>
  <c r="E49" i="14"/>
  <c r="E45" i="14"/>
  <c r="E37" i="14"/>
  <c r="E48" i="14"/>
  <c r="E44" i="14"/>
  <c r="E36" i="14"/>
  <c r="C176" i="14"/>
  <c r="D50" i="14"/>
  <c r="D46" i="14"/>
  <c r="D48" i="14"/>
  <c r="D44" i="14"/>
  <c r="D36" i="14"/>
  <c r="D47" i="14"/>
  <c r="D35" i="14"/>
  <c r="D49" i="14"/>
  <c r="D45" i="14"/>
  <c r="D37" i="14"/>
  <c r="C27" i="14"/>
  <c r="F131" i="14" l="1"/>
  <c r="E171" i="14"/>
  <c r="D189" i="14" s="1"/>
  <c r="E189" i="14" s="1"/>
  <c r="D131" i="14"/>
  <c r="E38" i="14"/>
  <c r="E51" i="14"/>
  <c r="D38" i="14"/>
  <c r="C51" i="14"/>
  <c r="D154" i="14"/>
  <c r="E132" i="14" l="1"/>
  <c r="F132" i="14" s="1"/>
  <c r="D179" i="14" s="1"/>
  <c r="D69" i="14"/>
  <c r="C92" i="14" s="1"/>
  <c r="G92" i="14" s="1"/>
  <c r="H92" i="14" s="1"/>
  <c r="C98" i="14" s="1"/>
  <c r="D98" i="14" s="1"/>
  <c r="D178" i="14" s="1"/>
  <c r="F130" i="14"/>
  <c r="C132" i="14"/>
  <c r="D132" i="14"/>
  <c r="C179" i="14" s="1"/>
  <c r="C69" i="14"/>
  <c r="G91" i="14"/>
  <c r="H91" i="14" s="1"/>
  <c r="C97" i="14" s="1"/>
  <c r="C178" i="14" s="1"/>
  <c r="D177" i="14"/>
  <c r="C177" i="14" l="1"/>
  <c r="C168" i="14"/>
  <c r="E168" i="14" s="1"/>
  <c r="C180" i="14" s="1"/>
  <c r="C169" i="14"/>
  <c r="E169" i="14" s="1"/>
  <c r="E186" i="14" l="1"/>
  <c r="E187" i="14"/>
  <c r="D190" i="14" l="1"/>
  <c r="D191" i="14"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elainewitt</author>
  </authors>
  <commentList>
    <comment ref="E19" authorId="0" shapeId="0" xr:uid="{302AD844-791A-4AD2-970B-059A0514291B}">
      <text>
        <r>
          <rPr>
            <sz val="9"/>
            <color indexed="81"/>
            <rFont val="Tahoma"/>
            <family val="2"/>
          </rPr>
          <t xml:space="preserve">3 horas diárias * 5.5 dias * 4,5 semanas
</t>
        </r>
      </text>
    </comment>
    <comment ref="F19" authorId="0" shapeId="0" xr:uid="{5CEBE081-EE8E-4C33-9170-413C691A9195}">
      <text>
        <r>
          <rPr>
            <sz val="9"/>
            <color indexed="81"/>
            <rFont val="Tahoma"/>
            <family val="2"/>
          </rPr>
          <t xml:space="preserve">Considerando 3 horas diárias para realização de coleta das bolsas.
</t>
        </r>
      </text>
    </comment>
    <comment ref="C91" authorId="0" shapeId="0" xr:uid="{81BE8C20-0BF1-4672-8DC7-37FEF67ECB66}">
      <text>
        <r>
          <rPr>
            <b/>
            <sz val="9"/>
            <color indexed="81"/>
            <rFont val="Tahoma"/>
            <family val="2"/>
          </rPr>
          <t>elainewitt:</t>
        </r>
        <r>
          <rPr>
            <sz val="9"/>
            <color indexed="81"/>
            <rFont val="Tahoma"/>
            <family val="2"/>
          </rPr>
          <t xml:space="preserve">
Resumo módulo 2 + Resumo módulo 1 
Composição remuneração 
</t>
        </r>
      </text>
    </comment>
    <comment ref="C168" authorId="0" shapeId="0" xr:uid="{883C26B4-3957-4E9A-ABDD-3DFA896B0BC4}">
      <text>
        <r>
          <rPr>
            <sz val="9"/>
            <color indexed="81"/>
            <rFont val="Tahoma"/>
            <family val="2"/>
          </rPr>
          <t xml:space="preserve">Resumo mod.1+Resumo mod.2+Resumo mod.3+Resumo mod.4
</t>
        </r>
      </text>
    </comment>
    <comment ref="C169" authorId="0" shapeId="0" xr:uid="{117C7569-8431-4E33-B923-B889109C0E86}">
      <text>
        <r>
          <rPr>
            <sz val="9"/>
            <color indexed="81"/>
            <rFont val="Tahoma"/>
            <family val="2"/>
          </rPr>
          <t>Resumo mod.1+Resumo mod.2+Resumo mod.3+Resumo mod.4</t>
        </r>
      </text>
    </comment>
    <comment ref="C180" authorId="0" shapeId="0" xr:uid="{F856515E-8131-4E3C-8CB8-6DA2DF0F4DD3}">
      <text>
        <r>
          <rPr>
            <sz val="9"/>
            <color indexed="81"/>
            <rFont val="Tahoma"/>
            <family val="2"/>
          </rPr>
          <t xml:space="preserve">Mão-de-obra + Instrumento de trabalho individual
</t>
        </r>
      </text>
    </comment>
    <comment ref="D180" authorId="0" shapeId="0" xr:uid="{7DC5A78D-4C89-44FF-AC66-8A78490FCDE1}">
      <text>
        <r>
          <rPr>
            <sz val="9"/>
            <color indexed="81"/>
            <rFont val="Tahoma"/>
            <family val="2"/>
          </rPr>
          <t xml:space="preserve">Apenas mão-de-obra
</t>
        </r>
      </text>
    </comment>
  </commentList>
</comments>
</file>

<file path=xl/sharedStrings.xml><?xml version="1.0" encoding="utf-8"?>
<sst xmlns="http://schemas.openxmlformats.org/spreadsheetml/2006/main" count="543" uniqueCount="306">
  <si>
    <t>Total</t>
  </si>
  <si>
    <t>Férias</t>
  </si>
  <si>
    <t>SEBRAE</t>
  </si>
  <si>
    <t>INCRA</t>
  </si>
  <si>
    <t>FGTS</t>
  </si>
  <si>
    <t>Vale Transporte</t>
  </si>
  <si>
    <t>Ausência justificada</t>
  </si>
  <si>
    <t>Acidente trabalho</t>
  </si>
  <si>
    <t>Afastamento por doença</t>
  </si>
  <si>
    <t>Consulta médica filho</t>
  </si>
  <si>
    <t>Óbitos na família</t>
  </si>
  <si>
    <t>Casamento</t>
  </si>
  <si>
    <t>Doação de sangue</t>
  </si>
  <si>
    <t>Testemunho</t>
  </si>
  <si>
    <t>Paternidade</t>
  </si>
  <si>
    <t>Maternidade</t>
  </si>
  <si>
    <t>Consulta pré-natal</t>
  </si>
  <si>
    <t>Custos Indiretos, Tributos e Lucro</t>
  </si>
  <si>
    <t>Custos Indiretos</t>
  </si>
  <si>
    <t>Tributos</t>
  </si>
  <si>
    <t>Lucro</t>
  </si>
  <si>
    <t>Módulo 1 - Composição da Remuneração</t>
  </si>
  <si>
    <t>Composição da Remuneração</t>
  </si>
  <si>
    <t>Valor (R$)</t>
  </si>
  <si>
    <t>A</t>
  </si>
  <si>
    <t>Salário-Base</t>
  </si>
  <si>
    <t>B</t>
  </si>
  <si>
    <t>C</t>
  </si>
  <si>
    <t>Adicional de Insalubridade</t>
  </si>
  <si>
    <t>D</t>
  </si>
  <si>
    <t>E</t>
  </si>
  <si>
    <t>F</t>
  </si>
  <si>
    <t>G</t>
  </si>
  <si>
    <t>Módulo 2 - Encargos e Benefícios Anuais, Mensais e Diários</t>
  </si>
  <si>
    <t>Submódulo 2.1 - 13º (décimo terceiro) Salário, Férias e Adicional de Férias</t>
  </si>
  <si>
    <t>2.1</t>
  </si>
  <si>
    <t>13º (décimo terceiro) Salário, Férias e Adicional de Férias</t>
  </si>
  <si>
    <t>13º (décimo terceiro) Salário</t>
  </si>
  <si>
    <t>Férias e Adicional de Férias</t>
  </si>
  <si>
    <t>Submódulo 2.2 - Encargos Previdenciários (GPS), Fundo de Garantia por Tempo de Serviço (FGTS) e outras contribuições.</t>
  </si>
  <si>
    <t>2.2</t>
  </si>
  <si>
    <t>GPS, FGTS e outras contribuições</t>
  </si>
  <si>
    <t>Percentual (%)</t>
  </si>
  <si>
    <t>INSS</t>
  </si>
  <si>
    <t>Salário Educação</t>
  </si>
  <si>
    <t>SAT</t>
  </si>
  <si>
    <t>SESC ou SESI</t>
  </si>
  <si>
    <t>SENAI - SENAC</t>
  </si>
  <si>
    <t>H</t>
  </si>
  <si>
    <t xml:space="preserve">Total </t>
  </si>
  <si>
    <t>Submódulo 2.3 - Benefícios Mensais e Diários.</t>
  </si>
  <si>
    <t>2.3</t>
  </si>
  <si>
    <t>Benefícios Mensais e Diários</t>
  </si>
  <si>
    <t>Auxílio-Refeição/Alimentação</t>
  </si>
  <si>
    <t>Quadro-Resumo do Módulo 2 - Encargos e Benefícios anuais, mensais e diários</t>
  </si>
  <si>
    <t>Encargos e Benefícios Anuais, Mensais e Diários</t>
  </si>
  <si>
    <t>Módulo 3 - Provisão para Rescisão</t>
  </si>
  <si>
    <t>Provisão para Rescisão</t>
  </si>
  <si>
    <t>Aviso Prévio Indenizado</t>
  </si>
  <si>
    <t>Multa do FGTS e contribuição social sobre o Aviso Prévio Indenizado</t>
  </si>
  <si>
    <t>Aviso Prévio Trabalhado</t>
  </si>
  <si>
    <t>Multa do FGTS e contribuição social sobre o Aviso Prévio Trabalhado</t>
  </si>
  <si>
    <t>Módulo 4 - Custo de Reposição do Profissional Ausente</t>
  </si>
  <si>
    <t>Ausências Legais</t>
  </si>
  <si>
    <t>Módulo 5 - Insumos Diversos</t>
  </si>
  <si>
    <t>Uniformes</t>
  </si>
  <si>
    <t>Módulo 6 - Custos Indiretos, Tributos e Lucro</t>
  </si>
  <si>
    <t>2. QUADRO-RESUMO DO CUSTO POR EMPREGADO</t>
  </si>
  <si>
    <t>Mão de obra vinculada à execução contratual (valor por empregado)</t>
  </si>
  <si>
    <t>Subtotal (A + B +C+ D+E)</t>
  </si>
  <si>
    <t>Módulo 6 – Custos Indiretos, Tributos e Lucro</t>
  </si>
  <si>
    <t xml:space="preserve">Valor Total por Empregado </t>
  </si>
  <si>
    <t>Assistência Médica</t>
  </si>
  <si>
    <t>Serviço Assistencial</t>
  </si>
  <si>
    <t>Fundo de Formação</t>
  </si>
  <si>
    <t xml:space="preserve">Dados complementares para composição dos custos </t>
  </si>
  <si>
    <t>Data da Apresetanção da Proposta</t>
  </si>
  <si>
    <t>Município/UF</t>
  </si>
  <si>
    <t>Carga Horária Semanal</t>
  </si>
  <si>
    <t>Categoria Profissional</t>
  </si>
  <si>
    <t>Salário Normativo da Categoria Profissional</t>
  </si>
  <si>
    <t>Acordo, Convenção ou Dissídio Coletivo</t>
  </si>
  <si>
    <t xml:space="preserve">Data Base da Categoria </t>
  </si>
  <si>
    <t>I</t>
  </si>
  <si>
    <t>Registro no M.T.E.</t>
  </si>
  <si>
    <t>Servente de limpeza e Copeira, com carga horário de 08:00 horas diárias, de segunda a sexta-feira, totalizando 40 horas semanais - Área da Saúde.</t>
  </si>
  <si>
    <t>Gratificação de Função / Cumulação de Função</t>
  </si>
  <si>
    <t>Gratificação de Função / Lotação em Hospitais</t>
  </si>
  <si>
    <t>J</t>
  </si>
  <si>
    <t>K</t>
  </si>
  <si>
    <t>L</t>
  </si>
  <si>
    <t>Módulo 5 - Insumos de Mão de obra</t>
  </si>
  <si>
    <t>Equipamentos de Proteção Individual</t>
  </si>
  <si>
    <t>Insumos de Mão de obra</t>
  </si>
  <si>
    <t>C.1. PIS</t>
  </si>
  <si>
    <t>C.2. COFINS</t>
  </si>
  <si>
    <t>C.3. ISS</t>
  </si>
  <si>
    <t xml:space="preserve">D </t>
  </si>
  <si>
    <t>Tomada de Preços nº xx/20xx</t>
  </si>
  <si>
    <t>Processo nº xx/20xx</t>
  </si>
  <si>
    <t xml:space="preserve"> PLANILHA DE CUSTOS MUNICÍPIO DE CORONEL VIVIDA</t>
  </si>
  <si>
    <t>Identificação  do  Serviço</t>
  </si>
  <si>
    <t xml:space="preserve">Tipo de serviço </t>
  </si>
  <si>
    <t>Ano do Acordo, Convenção ou Díssidio Coletivo</t>
  </si>
  <si>
    <r>
      <t>N</t>
    </r>
    <r>
      <rPr>
        <vertAlign val="superscript"/>
        <sz val="10"/>
        <color theme="1"/>
        <rFont val="Times New Roman"/>
        <family val="1"/>
      </rPr>
      <t>o</t>
    </r>
    <r>
      <rPr>
        <sz val="10"/>
        <color theme="1"/>
        <rFont val="Times New Roman"/>
        <family val="1"/>
      </rPr>
      <t xml:space="preserve"> de meses de execução contratual</t>
    </r>
  </si>
  <si>
    <t>-</t>
  </si>
  <si>
    <t xml:space="preserve">Total Submódulo 2.1 </t>
  </si>
  <si>
    <t>Total  Submódulo 2.2</t>
  </si>
  <si>
    <t>Total Submódulo 2.3</t>
  </si>
  <si>
    <t>Assistência Médica e familiar</t>
  </si>
  <si>
    <t xml:space="preserve"> Adicional de Férias (1/3)</t>
  </si>
  <si>
    <t>Férias Remunerada</t>
  </si>
  <si>
    <t>Camiseta manga curta</t>
  </si>
  <si>
    <t>Camiseta manga longa</t>
  </si>
  <si>
    <t xml:space="preserve">Óleo Diesel </t>
  </si>
  <si>
    <t xml:space="preserve">Varrição de ruas </t>
  </si>
  <si>
    <t>Valor Mensal  (R$)</t>
  </si>
  <si>
    <t>Varrição de Ruas</t>
  </si>
  <si>
    <t>Valor (R$/hora)</t>
  </si>
  <si>
    <t>Categoria</t>
  </si>
  <si>
    <t>Incidencia anual</t>
  </si>
  <si>
    <t>Duração Legal  
da Ausência</t>
  </si>
  <si>
    <t>Proporção dias afetados - Dias úteis</t>
  </si>
  <si>
    <t>Dias de reposição</t>
  </si>
  <si>
    <t>Substituto na cobertura de Ausência por acidente trabalho</t>
  </si>
  <si>
    <t>Substituto na cobertura de Ausência por afastamento por doença</t>
  </si>
  <si>
    <t>Substituto na cobertura de Ausência por consulta médica de filho(a)/familiar</t>
  </si>
  <si>
    <t>Substituto na cobertura de Ausência por óbitos na família</t>
  </si>
  <si>
    <t>Substituto na cobertura de Ausência por Casamento</t>
  </si>
  <si>
    <t>Substituto na cobertura de Ausência por doação de sangue</t>
  </si>
  <si>
    <t>Substituto na cobertura de Ausência por Testemunho</t>
  </si>
  <si>
    <t>Substituto na cobertura de Licença Paternidade</t>
  </si>
  <si>
    <t>Substituto na cobertura de Licença Maternidade</t>
  </si>
  <si>
    <t>Substituto na cobertura de Ausência por consulta pré-natal</t>
  </si>
  <si>
    <t xml:space="preserve">Probabilidade de ocorrência de ausências legais, conforme previsão do art. 473 da Consolidação das Leis do Trabalho. Neste caso foi utilizado probabilidade de ocorrência, mediante estatísticas da Relação Anual de Informações Sociais-2016 (RAIS/MTE), da Pesquisa Nacional por Amostra de Domicílios-2016 (PNAD/IBGE), do Registro Civil (IBGE)-2016.      </t>
  </si>
  <si>
    <t xml:space="preserve">Memória de Cálculo - número de dias de reposição do profissional ausente para cada evento. São computados, então, a probabilidade de dias de ausência para cobertura, conforme escala de trabalho mensal.                                          </t>
  </si>
  <si>
    <t>SUBMÓDULO 3.1. CUSTO DIÁRIO PARA O REPOSITOR / AUSÊNCIAS LEGAIS</t>
  </si>
  <si>
    <t xml:space="preserve">Item </t>
  </si>
  <si>
    <t>Base de cálculo</t>
  </si>
  <si>
    <t>Divisor do dia</t>
  </si>
  <si>
    <t>Custo diário</t>
  </si>
  <si>
    <t>Necessidade de Reposição</t>
  </si>
  <si>
    <t>Custo anual</t>
  </si>
  <si>
    <t>Custo mensal</t>
  </si>
  <si>
    <t>Motorista</t>
  </si>
  <si>
    <t>Varrição</t>
  </si>
  <si>
    <t>Submódulo 2.2 - GPS, FGTS e outras contribuições</t>
  </si>
  <si>
    <t>Num. Funcionários</t>
  </si>
  <si>
    <t>Valor unitário (R$)</t>
  </si>
  <si>
    <t>Camiseta manga curta com Faixa Refletiva</t>
  </si>
  <si>
    <t>Camiseta manga longa com Faixa Refletiva</t>
  </si>
  <si>
    <t xml:space="preserve">Calça Brim </t>
  </si>
  <si>
    <t>Calça Brim com faixa refletiva</t>
  </si>
  <si>
    <t>Fator de Utilização (meses)</t>
  </si>
  <si>
    <t>Quantidade anual</t>
  </si>
  <si>
    <t>Unidade</t>
  </si>
  <si>
    <t>Capuz de segurança (boné)</t>
  </si>
  <si>
    <t>EPI´s</t>
  </si>
  <si>
    <t>Valor total (R$) Anual</t>
  </si>
  <si>
    <t>Instrumento de Trabalho</t>
  </si>
  <si>
    <t>Vassoura Tipo Gari</t>
  </si>
  <si>
    <t>TOTAL INSTRUMENTO DE TRABALHO</t>
  </si>
  <si>
    <t>Manutenção Mecânica</t>
  </si>
  <si>
    <t>Óleo lubrificante automotivo (Serviço  pesado,  motor Diesel)  20 Litros</t>
  </si>
  <si>
    <t xml:space="preserve">Quadro-Resumo dos Módulos 4 </t>
  </si>
  <si>
    <t xml:space="preserve">Uniforme </t>
  </si>
  <si>
    <t>4.1</t>
  </si>
  <si>
    <t>4.2</t>
  </si>
  <si>
    <t>Número de veículos</t>
  </si>
  <si>
    <t xml:space="preserve">Unidade </t>
  </si>
  <si>
    <t>Litro</t>
  </si>
  <si>
    <t>Hora</t>
  </si>
  <si>
    <t>TOTAL</t>
  </si>
  <si>
    <t>Módulo 3. Custo de reposição do profissional  ausente</t>
  </si>
  <si>
    <t xml:space="preserve"> CUSTO POR TRABALHADOR</t>
  </si>
  <si>
    <t>Item</t>
  </si>
  <si>
    <t>CUSTO TOTAL DA CONTRATAÇÃO</t>
  </si>
  <si>
    <t>Quantidade</t>
  </si>
  <si>
    <t>VALOR TOTAL DO CONTRATO</t>
  </si>
  <si>
    <t>Valor anual(R$)</t>
  </si>
  <si>
    <t>Base de Cálculo</t>
  </si>
  <si>
    <t>Valor Mensal (R$)</t>
  </si>
  <si>
    <t xml:space="preserve">Módulo 4 - Uniforme, EPI´s, Diversos </t>
  </si>
  <si>
    <t>Valor (R$) Mensal</t>
  </si>
  <si>
    <t xml:space="preserve">Tributos  </t>
  </si>
  <si>
    <t xml:space="preserve">PIS 1,65% COFINS 7,6% ISS 5%                     </t>
  </si>
  <si>
    <t xml:space="preserve">QUADRO RESUMO DO  MÓDULO 2 </t>
  </si>
  <si>
    <t>VALOR MENSAL  (2,24%)</t>
  </si>
  <si>
    <t>Calçado de segurança</t>
  </si>
  <si>
    <t xml:space="preserve">Pá </t>
  </si>
  <si>
    <t xml:space="preserve">Enchada </t>
  </si>
  <si>
    <t>QUADRO RESUMO MÓDULO 5</t>
  </si>
  <si>
    <t>Módulo 5 - Custos com  Instrumentos de trabalho</t>
  </si>
  <si>
    <t xml:space="preserve"> Módulo 6  - Custos Indiretos, Tributos e Lucro</t>
  </si>
  <si>
    <t xml:space="preserve">Fator de Utilização </t>
  </si>
  <si>
    <t>5.1</t>
  </si>
  <si>
    <t>Calçado de Proteção</t>
  </si>
  <si>
    <t>Total R$ Mensal</t>
  </si>
  <si>
    <t xml:space="preserve">Valor (R$/mês) </t>
  </si>
  <si>
    <t>Total Anual</t>
  </si>
  <si>
    <t>5.2</t>
  </si>
  <si>
    <t xml:space="preserve">Destinação dos resíduos </t>
  </si>
  <si>
    <t>Total Módulo 5</t>
  </si>
  <si>
    <t>Módulo 1 - Composição da Remuneração *</t>
  </si>
  <si>
    <t xml:space="preserve">Varredor </t>
  </si>
  <si>
    <t>Horas (mensais contratada)</t>
  </si>
  <si>
    <t>TOTAL DESTINAÇÃO DOS RESÍDUOS (MENSAL)</t>
  </si>
  <si>
    <t xml:space="preserve">Descrição </t>
  </si>
  <si>
    <t>6.1</t>
  </si>
  <si>
    <t>6.2</t>
  </si>
  <si>
    <t>INFORMAÇÃO DE PERCENTUAIS ESTIMADOS DE CITL                                           Valores baseados na Planilha de custos e formação de Preços                                            (Instrução  Normativa N° 5, de 26 de maio de 2017.</t>
  </si>
  <si>
    <t>Data da Proposta</t>
  </si>
  <si>
    <t>Valor Mensal Varredor (R$)</t>
  </si>
  <si>
    <t>1.1</t>
  </si>
  <si>
    <t>1.2</t>
  </si>
  <si>
    <t>Varredor</t>
  </si>
  <si>
    <t>Composição da Remuneração                         Salário Base</t>
  </si>
  <si>
    <t>Percentual  (%)</t>
  </si>
  <si>
    <t>Composição da Remuneração                       Insalubridade</t>
  </si>
  <si>
    <t>Quadro Resumo Módulo 1 - Composição da Remuneração</t>
  </si>
  <si>
    <t xml:space="preserve">Composição da Remuneração </t>
  </si>
  <si>
    <t>Valor Anual (R$)</t>
  </si>
  <si>
    <t xml:space="preserve">Valor Mensal Motorista (R$) </t>
  </si>
  <si>
    <t xml:space="preserve">Valor Mensal Varredor  (R$) </t>
  </si>
  <si>
    <t xml:space="preserve">Valor Mensal  Varredor(R$) </t>
  </si>
  <si>
    <t xml:space="preserve">Valor Mensal  Varredor (R$) </t>
  </si>
  <si>
    <t xml:space="preserve">Submódulo 2.3 - Benefícios Mensais e Diários. </t>
  </si>
  <si>
    <t>Verredor</t>
  </si>
  <si>
    <t>TOTAL UNIFORMES (ANUAL)</t>
  </si>
  <si>
    <t>TOTAL UNIFORMES (MENSAL)</t>
  </si>
  <si>
    <t>TOTAL  UNIFORMES (MENSAL)</t>
  </si>
  <si>
    <t>TOTAL EPI's (ANUAL)</t>
  </si>
  <si>
    <t>TOTAL EPI's (MENSAL)</t>
  </si>
  <si>
    <t>Anual Varredor</t>
  </si>
  <si>
    <t>Mensal Varredor</t>
  </si>
  <si>
    <t>Anual Motorista</t>
  </si>
  <si>
    <t>Mensal Motorista</t>
  </si>
  <si>
    <t>Uniformes Varredor</t>
  </si>
  <si>
    <t xml:space="preserve">  EPI's Varredor</t>
  </si>
  <si>
    <t>Uniformes Motorista</t>
  </si>
  <si>
    <t xml:space="preserve">  EPI's Motorista</t>
  </si>
  <si>
    <t>Uniforme e  EPI's VARREDOR</t>
  </si>
  <si>
    <t>Uniforme e  EPI's MOTORISTA</t>
  </si>
  <si>
    <t>Mão-de-obra (varredor)</t>
  </si>
  <si>
    <t>Mão-de-obra (motorista)</t>
  </si>
  <si>
    <t xml:space="preserve">Valor Mensal(R$) </t>
  </si>
  <si>
    <t>Valor Mensal Motorista (R$)</t>
  </si>
  <si>
    <t xml:space="preserve">Custo com destinação </t>
  </si>
  <si>
    <t xml:space="preserve">Custo destinação </t>
  </si>
  <si>
    <t>12 meses</t>
  </si>
  <si>
    <t xml:space="preserve">Mensal               </t>
  </si>
  <si>
    <t>Instrumentos de trabalho</t>
  </si>
  <si>
    <t>1 Motorista</t>
  </si>
  <si>
    <t xml:space="preserve">Anual                   </t>
  </si>
  <si>
    <t>Intrumentos de Trabalho (1 funcionário)</t>
  </si>
  <si>
    <t>Motorista*</t>
  </si>
  <si>
    <t xml:space="preserve">Custo com Instrumento de trabalho </t>
  </si>
  <si>
    <t xml:space="preserve">TOTAL </t>
  </si>
  <si>
    <t>Custo Anual</t>
  </si>
  <si>
    <t>Mensal</t>
  </si>
  <si>
    <t xml:space="preserve"> PLANILHA DE CUSTOS MUNICÍPIO DE HOPINZINHO PARANÁ</t>
  </si>
  <si>
    <t>Pregão Presencial nº XX/2021</t>
  </si>
  <si>
    <t>Processo nº XX/2021</t>
  </si>
  <si>
    <t xml:space="preserve">Quantidade total a contratar MÊS </t>
  </si>
  <si>
    <t>Chopinzinho -PR</t>
  </si>
  <si>
    <t>Km²</t>
  </si>
  <si>
    <t>1.395,00                        44 horas semanais</t>
  </si>
  <si>
    <t>1.800,15                               44 horas semanais</t>
  </si>
  <si>
    <t>40% de R$ 1.100,00</t>
  </si>
  <si>
    <t xml:space="preserve">44 h </t>
  </si>
  <si>
    <t xml:space="preserve">QUADRO RESUMO MÓDULO 3 - TOTAL CUSTO DE REPOSIÇÃO DO PROFISSIONAL AUSENTE                                                                                                         Provisão de 2,24% sobre o custo mensal para reposição do profissional ausente. Pesquisa de cidade vizinha com carasteristicas dimensional, geografica e populacional, semelhante a Chopinzinho. </t>
  </si>
  <si>
    <t xml:space="preserve"> </t>
  </si>
  <si>
    <t>Luvas de proteção confecionada em malha com revestimento Nitrílico CA valido</t>
  </si>
  <si>
    <t>Saco  para Lixo 100 L (Rolo com 25 und)</t>
  </si>
  <si>
    <t>1 anual</t>
  </si>
  <si>
    <t>1 mensal</t>
  </si>
  <si>
    <t>3 meses</t>
  </si>
  <si>
    <t>4 meses</t>
  </si>
  <si>
    <t>6 meses</t>
  </si>
  <si>
    <t>Carrinho Lutocar 100 L</t>
  </si>
  <si>
    <t>7 rolos mensal (media  de 7 sacos dia por funcionário)</t>
  </si>
  <si>
    <r>
      <rPr>
        <b/>
        <sz val="10"/>
        <color theme="1"/>
        <rFont val="Times New Roman"/>
        <family val="1"/>
      </rPr>
      <t xml:space="preserve"> 116,67 L / mês</t>
    </r>
    <r>
      <rPr>
        <sz val="10"/>
        <color theme="1"/>
        <rFont val="Times New Roman"/>
        <family val="1"/>
      </rPr>
      <t xml:space="preserve">                     (médias: 3 km/L - 14 km dia - 25 dias mês [14/3*25])</t>
    </r>
  </si>
  <si>
    <r>
      <rPr>
        <b/>
        <sz val="10"/>
        <color theme="1"/>
        <rFont val="Times New Roman"/>
        <family val="1"/>
      </rPr>
      <t>6,3 L / ano</t>
    </r>
    <r>
      <rPr>
        <sz val="10"/>
        <color theme="1"/>
        <rFont val="Times New Roman"/>
        <family val="1"/>
      </rPr>
      <t xml:space="preserve">                (médias: 1,5 L/1000Km - 350 Km/mês - 4200 Km ano [4,2*1,5]) </t>
    </r>
  </si>
  <si>
    <r>
      <rPr>
        <b/>
        <sz val="10"/>
        <color theme="1"/>
        <rFont val="Times New Roman"/>
        <family val="1"/>
      </rPr>
      <t xml:space="preserve">6 pneus  </t>
    </r>
    <r>
      <rPr>
        <sz val="10"/>
        <color theme="1"/>
        <rFont val="Times New Roman"/>
        <family val="1"/>
      </rPr>
      <t xml:space="preserve">                 (1 jogo ano)</t>
    </r>
  </si>
  <si>
    <t>Fator do protetor solar, o mesmo solicitado pra os servidores publicos que trabalham expostos ao sol</t>
  </si>
  <si>
    <t>Luva (EPIS) indicado para quem executa trabalhos de Gari, Lixeiro ou Coletor de Lixo</t>
  </si>
  <si>
    <t>Custo do oleo lubrificante mineral multivis-coso, top turbo, tipo 15 W 40 CI-4, indicado para caminhão F4000</t>
  </si>
  <si>
    <t>Valor de referência da hora serviço, média lançada no processo de serviços mecânicos linha diesel, pregão 25/2021.</t>
  </si>
  <si>
    <t>Valor de referência dos pneus, valor medio lançado no pregão pneus, itens fracassados. Pneu 7.50 – Aro 16 – Liso e Borrachudo – Mínimo 12 Lonas, indicados para caminhão F4000</t>
  </si>
  <si>
    <t>Custo do Óleo Diesel na bomba em 24/05/2021, Posto São Francisco, Chopinzinho - PR</t>
  </si>
  <si>
    <t>Pneus Caminhão Coletor  (6 pneus modelo de referência F4000)</t>
  </si>
  <si>
    <t>8 varredores</t>
  </si>
  <si>
    <t xml:space="preserve">Eventuais custos não previstos expressamente na memória de cálculo devem ser cobertos pelo LDI (Lucro e Despesas Indiretas) ou BDI (Bonificações e Despesas Indireta). A licitante deve elaborar sua proposta e, por conseguinte, sua planilha com base no regime de tributação ao qual estará submetida durante a execução do contrato. Os Custos Indiretos e o Lucro foram baseados nas propostas das licitantes participantes do último processo licitatório para contratação deste objeto. </t>
  </si>
  <si>
    <t>Protetor solar profissional, F50, 120 ml.</t>
  </si>
  <si>
    <t>Fator do protetor solar, o mesmo solicitado para os servidores publicos que trabalham expostos ao sol</t>
  </si>
  <si>
    <t>2 meses</t>
  </si>
  <si>
    <t>4 horas/mês</t>
  </si>
  <si>
    <t>Salário da Convenção,                                                                                                                                              VARREDOR, CCT 2020/23, registro PR 00326/21 - MOTORISTA,  CCT 2020/21, registro PR 003532/20</t>
  </si>
  <si>
    <t>décimo 40% do salário mínimo R$ 1.100,00</t>
  </si>
  <si>
    <t xml:space="preserve">* Composição baseado em tempo utilizado pelo funcionário destinado aos resíduos oriundos do Município de Chopinzinho.                                                                                                                                                                                                                                                                                                                                                                                                                                                          </t>
  </si>
  <si>
    <t>Destinação final  dos resíduos                (14 Km/dia)</t>
  </si>
  <si>
    <t>Observação: “As empresas sujeitas ao regime de tributação de inci-dência não cumulativa de PIS e COFINS</t>
  </si>
  <si>
    <t>deverão apre-sentar de-monstrativo de apuração de contribuições sociais, comprovando que</t>
  </si>
  <si>
    <t>os percentuais dos referidos tributos adotados na taxa de BDI corres-pondem à média dos percentuais efetivos recolhidos em virtude do</t>
  </si>
  <si>
    <t>direito de compensação dos créditos previstos no art. 3º das Leis ns. 10.637/2002 e 10.833/2003, de forma a garantir que os preços contra-</t>
  </si>
  <si>
    <t>tados pela Administração Pública reflitam os benefícios tributários concedidos pela legislação tributária”. (Acórdão n.º 2.622/2013 do TCU Plenário);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</si>
</sst>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44" formatCode="_ &quot;R$&quot;\ * #,##0.00_ ;_ &quot;R$&quot;\ * \-#,##0.00_ ;_ &quot;R$&quot;\ * &quot;-&quot;??_ ;_ @_ "/>
    <numFmt numFmtId="164" formatCode="_-&quot;R$&quot;* #,##0.00_-;\-&quot;R$&quot;* #,##0.00_-;_-&quot;R$&quot;* &quot;-&quot;??_-;_-@_-"/>
    <numFmt numFmtId="165" formatCode="_-* #,##0.00_-;\-* #,##0.00_-;_-* &quot;-&quot;??_-;_-@_-"/>
    <numFmt numFmtId="166" formatCode="_(* #,##0.00_);_(* \(#,##0.00\);_(* \-??_);_(@_)"/>
    <numFmt numFmtId="167" formatCode="0.0000"/>
    <numFmt numFmtId="168" formatCode="#,##0.0000_ ;\-#,##0.0000\ "/>
    <numFmt numFmtId="169" formatCode="#,##0_ ;\-#,##0\ "/>
    <numFmt numFmtId="170" formatCode="&quot;R$&quot;\ #,##0.00"/>
  </numFmts>
  <fonts count="36" x14ac:knownFonts="1">
    <font>
      <sz val="11"/>
      <color theme="1"/>
      <name val="Calibri"/>
      <family val="2"/>
      <scheme val="minor"/>
    </font>
    <font>
      <sz val="11"/>
      <color theme="1"/>
      <name val="Calibri"/>
      <family val="2"/>
      <scheme val="minor"/>
    </font>
    <font>
      <sz val="12"/>
      <color theme="1"/>
      <name val="Times New Roman"/>
      <family val="1"/>
    </font>
    <font>
      <b/>
      <sz val="12"/>
      <name val="Times New Roman"/>
      <family val="1"/>
    </font>
    <font>
      <sz val="10"/>
      <name val="Arial"/>
      <family val="2"/>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1"/>
      <color indexed="64"/>
      <name val="Calibri"/>
      <family val="2"/>
      <scheme val="minor"/>
    </font>
    <font>
      <b/>
      <sz val="10"/>
      <name val="Times New Roman"/>
      <family val="1"/>
    </font>
    <font>
      <sz val="10"/>
      <color theme="1"/>
      <name val="Times New Roman"/>
      <family val="1"/>
    </font>
    <font>
      <sz val="10"/>
      <name val="Times New Roman"/>
      <family val="1"/>
    </font>
    <font>
      <sz val="10"/>
      <color theme="0"/>
      <name val="Times New Roman"/>
      <family val="1"/>
    </font>
    <font>
      <b/>
      <sz val="10"/>
      <color theme="1"/>
      <name val="Times New Roman"/>
      <family val="1"/>
    </font>
    <font>
      <sz val="10"/>
      <color rgb="FFFF0000"/>
      <name val="Times New Roman"/>
      <family val="1"/>
    </font>
    <font>
      <vertAlign val="superscript"/>
      <sz val="10"/>
      <color theme="1"/>
      <name val="Times New Roman"/>
      <family val="1"/>
    </font>
    <font>
      <b/>
      <sz val="11"/>
      <color theme="1"/>
      <name val="Times New Roman"/>
      <family val="1"/>
    </font>
    <font>
      <b/>
      <sz val="11"/>
      <name val="Times New Roman"/>
      <family val="1"/>
    </font>
    <font>
      <b/>
      <sz val="9"/>
      <name val="Times New Roman"/>
      <family val="1"/>
    </font>
    <font>
      <sz val="9"/>
      <color indexed="81"/>
      <name val="Tahoma"/>
      <family val="2"/>
    </font>
    <font>
      <b/>
      <sz val="9"/>
      <color indexed="81"/>
      <name val="Tahoma"/>
      <family val="2"/>
    </font>
    <font>
      <b/>
      <sz val="10"/>
      <color rgb="FFFF0000"/>
      <name val="Times New Roman"/>
      <family val="1"/>
    </font>
    <font>
      <b/>
      <sz val="9"/>
      <color rgb="FFFF0000"/>
      <name val="Times New Roman"/>
      <family val="1"/>
    </font>
  </fonts>
  <fills count="4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5" tint="0.59999389629810485"/>
        <bgColor indexed="64"/>
      </patternFill>
    </fill>
    <fill>
      <patternFill patternType="solid">
        <fgColor theme="0" tint="-0.249977111117893"/>
        <bgColor indexed="64"/>
      </patternFill>
    </fill>
    <fill>
      <patternFill patternType="solid">
        <fgColor theme="0" tint="-0.34998626667073579"/>
        <bgColor indexed="64"/>
      </patternFill>
    </fill>
    <fill>
      <patternFill patternType="solid">
        <fgColor theme="0" tint="-0.14999847407452621"/>
        <bgColor indexed="64"/>
      </patternFill>
    </fill>
    <fill>
      <patternFill patternType="solid">
        <fgColor theme="0"/>
        <bgColor indexed="64"/>
      </patternFill>
    </fill>
    <fill>
      <patternFill patternType="solid">
        <fgColor theme="2" tint="-9.9978637043366805E-2"/>
        <bgColor indexed="64"/>
      </patternFill>
    </fill>
    <fill>
      <patternFill patternType="solid">
        <fgColor theme="6" tint="0.59999389629810485"/>
        <bgColor indexed="64"/>
      </patternFill>
    </fill>
    <fill>
      <patternFill patternType="solid">
        <fgColor theme="4" tint="0.59999389629810485"/>
        <bgColor indexed="64"/>
      </patternFill>
    </fill>
    <fill>
      <patternFill patternType="solid">
        <fgColor theme="4" tint="0.79998168889431442"/>
        <bgColor indexed="64"/>
      </patternFill>
    </fill>
    <fill>
      <patternFill patternType="solid">
        <fgColor rgb="FFFFFF00"/>
        <bgColor indexed="64"/>
      </patternFill>
    </fill>
  </fills>
  <borders count="25">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top style="thin">
        <color indexed="64"/>
      </top>
      <bottom/>
      <diagonal/>
    </border>
    <border>
      <left style="thin">
        <color indexed="64"/>
      </left>
      <right/>
      <top/>
      <bottom style="thin">
        <color indexed="64"/>
      </bottom>
      <diagonal/>
    </border>
  </borders>
  <cellStyleXfs count="54">
    <xf numFmtId="0" fontId="0" fillId="0" borderId="0"/>
    <xf numFmtId="166" fontId="4" fillId="0" borderId="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0" fontId="5" fillId="0" borderId="0" applyNumberFormat="0" applyFill="0" applyBorder="0" applyAlignment="0" applyProtection="0"/>
    <xf numFmtId="0" fontId="6" fillId="0" borderId="1" applyNumberFormat="0" applyFill="0" applyAlignment="0" applyProtection="0"/>
    <xf numFmtId="0" fontId="7" fillId="0" borderId="2" applyNumberFormat="0" applyFill="0" applyAlignment="0" applyProtection="0"/>
    <xf numFmtId="0" fontId="8" fillId="0" borderId="3" applyNumberFormat="0" applyFill="0" applyAlignment="0" applyProtection="0"/>
    <xf numFmtId="0" fontId="8" fillId="0" borderId="0" applyNumberFormat="0" applyFill="0" applyBorder="0" applyAlignment="0" applyProtection="0"/>
    <xf numFmtId="0" fontId="9" fillId="2" borderId="0" applyNumberFormat="0" applyBorder="0" applyAlignment="0" applyProtection="0"/>
    <xf numFmtId="0" fontId="10" fillId="3" borderId="0" applyNumberFormat="0" applyBorder="0" applyAlignment="0" applyProtection="0"/>
    <xf numFmtId="0" fontId="11" fillId="4" borderId="0" applyNumberFormat="0" applyBorder="0" applyAlignment="0" applyProtection="0"/>
    <xf numFmtId="0" fontId="12" fillId="5" borderId="4" applyNumberFormat="0" applyAlignment="0" applyProtection="0"/>
    <xf numFmtId="0" fontId="13" fillId="6" borderId="5" applyNumberFormat="0" applyAlignment="0" applyProtection="0"/>
    <xf numFmtId="0" fontId="14" fillId="6" borderId="4" applyNumberFormat="0" applyAlignment="0" applyProtection="0"/>
    <xf numFmtId="0" fontId="15" fillId="0" borderId="6" applyNumberFormat="0" applyFill="0" applyAlignment="0" applyProtection="0"/>
    <xf numFmtId="0" fontId="16" fillId="7" borderId="7" applyNumberFormat="0" applyAlignment="0" applyProtection="0"/>
    <xf numFmtId="0" fontId="17" fillId="0" borderId="0" applyNumberFormat="0" applyFill="0" applyBorder="0" applyAlignment="0" applyProtection="0"/>
    <xf numFmtId="0" fontId="1" fillId="8" borderId="8" applyNumberFormat="0" applyFont="0" applyAlignment="0" applyProtection="0"/>
    <xf numFmtId="0" fontId="18" fillId="0" borderId="0" applyNumberFormat="0" applyFill="0" applyBorder="0" applyAlignment="0" applyProtection="0"/>
    <xf numFmtId="0" fontId="19" fillId="0" borderId="9" applyNumberFormat="0" applyFill="0" applyAlignment="0" applyProtection="0"/>
    <xf numFmtId="0" fontId="20"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20" fillId="12" borderId="0" applyNumberFormat="0" applyBorder="0" applyAlignment="0" applyProtection="0"/>
    <xf numFmtId="0" fontId="20"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20" fillId="16" borderId="0" applyNumberFormat="0" applyBorder="0" applyAlignment="0" applyProtection="0"/>
    <xf numFmtId="0" fontId="20"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20" fillId="20" borderId="0" applyNumberFormat="0" applyBorder="0" applyAlignment="0" applyProtection="0"/>
    <xf numFmtId="0" fontId="20"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20" fillId="24" borderId="0" applyNumberFormat="0" applyBorder="0" applyAlignment="0" applyProtection="0"/>
    <xf numFmtId="0" fontId="20"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20" fillId="28" borderId="0" applyNumberFormat="0" applyBorder="0" applyAlignment="0" applyProtection="0"/>
    <xf numFmtId="0" fontId="20"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20" fillId="32" borderId="0" applyNumberFormat="0" applyBorder="0" applyAlignment="0" applyProtection="0"/>
    <xf numFmtId="165" fontId="1" fillId="0" borderId="0" applyFont="0" applyFill="0" applyBorder="0" applyAlignment="0" applyProtection="0"/>
    <xf numFmtId="0" fontId="21" fillId="0" borderId="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9" fontId="1" fillId="0" borderId="0" applyFont="0" applyFill="0" applyBorder="0" applyAlignment="0" applyProtection="0"/>
    <xf numFmtId="164" fontId="1" fillId="0" borderId="0" applyFont="0" applyFill="0" applyBorder="0" applyAlignment="0" applyProtection="0"/>
  </cellStyleXfs>
  <cellXfs count="330">
    <xf numFmtId="0" fontId="0" fillId="0" borderId="0" xfId="0"/>
    <xf numFmtId="0" fontId="2" fillId="0" borderId="0" xfId="0" applyFont="1"/>
    <xf numFmtId="0" fontId="23" fillId="0" borderId="0" xfId="0" applyFont="1" applyAlignment="1">
      <alignment vertical="center"/>
    </xf>
    <xf numFmtId="0" fontId="24" fillId="0" borderId="0" xfId="0" applyFont="1" applyFill="1" applyAlignment="1">
      <alignment horizontal="center" vertical="center"/>
    </xf>
    <xf numFmtId="0" fontId="23" fillId="0" borderId="0" xfId="0" applyFont="1" applyFill="1" applyAlignment="1">
      <alignment vertical="center"/>
    </xf>
    <xf numFmtId="0" fontId="25" fillId="0" borderId="0" xfId="0" applyFont="1" applyFill="1" applyAlignment="1">
      <alignment horizontal="center" vertical="center"/>
    </xf>
    <xf numFmtId="0" fontId="25" fillId="0" borderId="0" xfId="0" applyFont="1" applyFill="1" applyBorder="1" applyAlignment="1">
      <alignment horizontal="center" vertical="center"/>
    </xf>
    <xf numFmtId="0" fontId="24" fillId="0" borderId="0" xfId="0" applyFont="1" applyFill="1" applyAlignment="1">
      <alignment horizontal="left" vertical="center"/>
    </xf>
    <xf numFmtId="0" fontId="24" fillId="0" borderId="0" xfId="0" applyFont="1" applyFill="1" applyBorder="1" applyAlignment="1">
      <alignment horizontal="left" vertical="center"/>
    </xf>
    <xf numFmtId="0" fontId="23" fillId="0" borderId="10" xfId="0" applyFont="1" applyBorder="1" applyAlignment="1">
      <alignment horizontal="center" vertical="center" wrapText="1"/>
    </xf>
    <xf numFmtId="0" fontId="23" fillId="0" borderId="10" xfId="0" applyFont="1" applyBorder="1" applyAlignment="1">
      <alignment vertical="center" wrapText="1"/>
    </xf>
    <xf numFmtId="0" fontId="26" fillId="0" borderId="0" xfId="0" applyFont="1" applyAlignment="1">
      <alignment vertical="center"/>
    </xf>
    <xf numFmtId="10" fontId="23" fillId="0" borderId="10" xfId="0" applyNumberFormat="1" applyFont="1" applyBorder="1" applyAlignment="1">
      <alignment horizontal="center" vertical="center" wrapText="1"/>
    </xf>
    <xf numFmtId="0" fontId="26" fillId="0" borderId="10" xfId="0" applyFont="1" applyBorder="1" applyAlignment="1">
      <alignment vertical="center" wrapText="1"/>
    </xf>
    <xf numFmtId="2" fontId="23" fillId="0" borderId="10" xfId="0" applyNumberFormat="1" applyFont="1" applyBorder="1" applyAlignment="1">
      <alignment horizontal="center" vertical="center" wrapText="1"/>
    </xf>
    <xf numFmtId="0" fontId="26" fillId="0" borderId="10" xfId="0" applyFont="1" applyBorder="1" applyAlignment="1">
      <alignment horizontal="center" vertical="center" wrapText="1"/>
    </xf>
    <xf numFmtId="9" fontId="23" fillId="33" borderId="10" xfId="0" applyNumberFormat="1" applyFont="1" applyFill="1" applyBorder="1" applyAlignment="1">
      <alignment horizontal="center" vertical="center" wrapText="1"/>
    </xf>
    <xf numFmtId="0" fontId="24" fillId="0" borderId="0" xfId="0" applyFont="1" applyAlignment="1">
      <alignment vertical="center"/>
    </xf>
    <xf numFmtId="0" fontId="22" fillId="0" borderId="10" xfId="0" applyFont="1" applyBorder="1" applyAlignment="1">
      <alignment horizontal="center" vertical="center" wrapText="1"/>
    </xf>
    <xf numFmtId="0" fontId="24" fillId="0" borderId="10" xfId="0" applyFont="1" applyBorder="1" applyAlignment="1">
      <alignment horizontal="center" vertical="center" wrapText="1"/>
    </xf>
    <xf numFmtId="0" fontId="24" fillId="0" borderId="10" xfId="0" applyFont="1" applyBorder="1" applyAlignment="1">
      <alignment horizontal="justify" vertical="center" wrapText="1"/>
    </xf>
    <xf numFmtId="0" fontId="27" fillId="0" borderId="0" xfId="0" applyFont="1" applyAlignment="1">
      <alignment vertical="center"/>
    </xf>
    <xf numFmtId="2" fontId="23" fillId="0" borderId="10" xfId="0" applyNumberFormat="1" applyFont="1" applyBorder="1" applyAlignment="1">
      <alignment horizontal="center" vertical="center"/>
    </xf>
    <xf numFmtId="0" fontId="23" fillId="37" borderId="0" xfId="0" applyFont="1" applyFill="1" applyBorder="1" applyAlignment="1">
      <alignment vertical="center"/>
    </xf>
    <xf numFmtId="0" fontId="23" fillId="0" borderId="10" xfId="0" applyFont="1" applyBorder="1" applyAlignment="1">
      <alignment vertical="center"/>
    </xf>
    <xf numFmtId="0" fontId="23" fillId="0" borderId="0" xfId="0" applyFont="1" applyBorder="1" applyAlignment="1">
      <alignment vertical="center"/>
    </xf>
    <xf numFmtId="2" fontId="26" fillId="37" borderId="0" xfId="0" applyNumberFormat="1" applyFont="1" applyFill="1" applyBorder="1" applyAlignment="1">
      <alignment horizontal="center" vertical="center"/>
    </xf>
    <xf numFmtId="0" fontId="23" fillId="37" borderId="10" xfId="0" applyFont="1" applyFill="1" applyBorder="1" applyAlignment="1">
      <alignment vertical="center" wrapText="1"/>
    </xf>
    <xf numFmtId="10" fontId="23" fillId="37" borderId="10" xfId="0" applyNumberFormat="1" applyFont="1" applyFill="1" applyBorder="1" applyAlignment="1">
      <alignment horizontal="center" vertical="center" wrapText="1"/>
    </xf>
    <xf numFmtId="0" fontId="23" fillId="37" borderId="10" xfId="0" applyFont="1" applyFill="1" applyBorder="1" applyAlignment="1">
      <alignment horizontal="center" vertical="center" wrapText="1"/>
    </xf>
    <xf numFmtId="0" fontId="24" fillId="0" borderId="10" xfId="0" applyFont="1" applyBorder="1" applyAlignment="1">
      <alignment vertical="center" wrapText="1"/>
    </xf>
    <xf numFmtId="167" fontId="24" fillId="0" borderId="10" xfId="0" applyNumberFormat="1" applyFont="1" applyFill="1" applyBorder="1" applyAlignment="1">
      <alignment horizontal="center" vertical="center" wrapText="1"/>
    </xf>
    <xf numFmtId="10" fontId="24" fillId="0" borderId="10" xfId="52" applyNumberFormat="1" applyFont="1" applyBorder="1" applyAlignment="1">
      <alignment horizontal="center" vertical="center" wrapText="1"/>
    </xf>
    <xf numFmtId="0" fontId="23" fillId="37" borderId="0" xfId="0" applyFont="1" applyFill="1" applyAlignment="1">
      <alignment vertical="center"/>
    </xf>
    <xf numFmtId="0" fontId="22" fillId="0" borderId="0" xfId="0" applyFont="1" applyBorder="1" applyAlignment="1">
      <alignment horizontal="center" vertical="center" wrapText="1"/>
    </xf>
    <xf numFmtId="0" fontId="27" fillId="37" borderId="0" xfId="0" applyFont="1" applyFill="1" applyBorder="1" applyAlignment="1">
      <alignment horizontal="center" vertical="center" wrapText="1"/>
    </xf>
    <xf numFmtId="167" fontId="24" fillId="0" borderId="0" xfId="0" applyNumberFormat="1" applyFont="1" applyFill="1" applyBorder="1" applyAlignment="1">
      <alignment horizontal="center" vertical="center" wrapText="1"/>
    </xf>
    <xf numFmtId="0" fontId="24" fillId="0" borderId="0" xfId="0" applyFont="1" applyBorder="1" applyAlignment="1">
      <alignment horizontal="center" vertical="center" wrapText="1"/>
    </xf>
    <xf numFmtId="10" fontId="24" fillId="0" borderId="17" xfId="52" applyNumberFormat="1" applyFont="1" applyBorder="1" applyAlignment="1">
      <alignment horizontal="center" vertical="center" wrapText="1"/>
    </xf>
    <xf numFmtId="167" fontId="24" fillId="37" borderId="0" xfId="0" applyNumberFormat="1" applyFont="1" applyFill="1" applyBorder="1" applyAlignment="1">
      <alignment horizontal="center" vertical="center" wrapText="1"/>
    </xf>
    <xf numFmtId="10" fontId="24" fillId="37" borderId="0" xfId="52" applyNumberFormat="1" applyFont="1" applyFill="1" applyBorder="1" applyAlignment="1">
      <alignment horizontal="center" vertical="center" wrapText="1"/>
    </xf>
    <xf numFmtId="168" fontId="24" fillId="37" borderId="0" xfId="51" applyNumberFormat="1" applyFont="1" applyFill="1" applyBorder="1" applyAlignment="1">
      <alignment horizontal="center" vertical="center" wrapText="1"/>
    </xf>
    <xf numFmtId="0" fontId="23" fillId="33" borderId="0" xfId="0" applyFont="1" applyFill="1" applyAlignment="1">
      <alignment vertical="center"/>
    </xf>
    <xf numFmtId="44" fontId="24" fillId="37" borderId="10" xfId="0" applyNumberFormat="1" applyFont="1" applyFill="1" applyBorder="1" applyAlignment="1">
      <alignment horizontal="center" vertical="center"/>
    </xf>
    <xf numFmtId="0" fontId="22" fillId="37" borderId="0" xfId="0" applyFont="1" applyFill="1" applyBorder="1" applyAlignment="1">
      <alignment vertical="center" wrapText="1"/>
    </xf>
    <xf numFmtId="0" fontId="27" fillId="40" borderId="10" xfId="0" applyFont="1" applyFill="1" applyBorder="1" applyAlignment="1">
      <alignment horizontal="center" vertical="center" wrapText="1"/>
    </xf>
    <xf numFmtId="0" fontId="23" fillId="40" borderId="10" xfId="0" applyFont="1" applyFill="1" applyBorder="1" applyAlignment="1">
      <alignment vertical="center"/>
    </xf>
    <xf numFmtId="44" fontId="24" fillId="40" borderId="10" xfId="0" applyNumberFormat="1" applyFont="1" applyFill="1" applyBorder="1" applyAlignment="1">
      <alignment horizontal="center" vertical="center"/>
    </xf>
    <xf numFmtId="0" fontId="22" fillId="37" borderId="10" xfId="0" applyFont="1" applyFill="1" applyBorder="1" applyAlignment="1">
      <alignment horizontal="center" vertical="center" wrapText="1"/>
    </xf>
    <xf numFmtId="0" fontId="23" fillId="0" borderId="10" xfId="0" applyFont="1" applyFill="1" applyBorder="1" applyAlignment="1">
      <alignment horizontal="center" vertical="center"/>
    </xf>
    <xf numFmtId="0" fontId="26" fillId="37" borderId="0" xfId="0" applyFont="1" applyFill="1" applyBorder="1" applyAlignment="1">
      <alignment vertical="center" wrapText="1"/>
    </xf>
    <xf numFmtId="0" fontId="23" fillId="37" borderId="10" xfId="0" applyFont="1" applyFill="1" applyBorder="1" applyAlignment="1">
      <alignment horizontal="justify" vertical="justify" wrapText="1"/>
    </xf>
    <xf numFmtId="0" fontId="23" fillId="0" borderId="10" xfId="0" applyFont="1" applyBorder="1" applyAlignment="1">
      <alignment horizontal="center" vertical="center"/>
    </xf>
    <xf numFmtId="164" fontId="23" fillId="0" borderId="10" xfId="53" applyFont="1" applyBorder="1" applyAlignment="1">
      <alignment horizontal="center" vertical="center"/>
    </xf>
    <xf numFmtId="164" fontId="23" fillId="0" borderId="10" xfId="53" applyFont="1" applyBorder="1" applyAlignment="1">
      <alignment horizontal="center" vertical="center" wrapText="1"/>
    </xf>
    <xf numFmtId="0" fontId="26" fillId="40" borderId="10" xfId="0" applyFont="1" applyFill="1" applyBorder="1" applyAlignment="1">
      <alignment vertical="center"/>
    </xf>
    <xf numFmtId="0" fontId="26" fillId="38" borderId="10" xfId="0" applyFont="1" applyFill="1" applyBorder="1" applyAlignment="1">
      <alignment vertical="center" wrapText="1"/>
    </xf>
    <xf numFmtId="164" fontId="23" fillId="37" borderId="10" xfId="53" applyFont="1" applyFill="1" applyBorder="1" applyAlignment="1">
      <alignment horizontal="center" vertical="center" wrapText="1"/>
    </xf>
    <xf numFmtId="10" fontId="23" fillId="0" borderId="10" xfId="52" applyNumberFormat="1" applyFont="1" applyBorder="1" applyAlignment="1">
      <alignment horizontal="center" vertical="center"/>
    </xf>
    <xf numFmtId="0" fontId="26" fillId="36" borderId="10" xfId="0" applyFont="1" applyFill="1" applyBorder="1" applyAlignment="1">
      <alignment vertical="center" wrapText="1"/>
    </xf>
    <xf numFmtId="0" fontId="23" fillId="0" borderId="10" xfId="0" applyFont="1" applyBorder="1"/>
    <xf numFmtId="164" fontId="23" fillId="37" borderId="10" xfId="0" applyNumberFormat="1" applyFont="1" applyFill="1" applyBorder="1" applyAlignment="1">
      <alignment horizontal="center" vertical="center" wrapText="1"/>
    </xf>
    <xf numFmtId="164" fontId="26" fillId="40" borderId="10" xfId="0" applyNumberFormat="1" applyFont="1" applyFill="1" applyBorder="1" applyAlignment="1">
      <alignment vertical="center" wrapText="1"/>
    </xf>
    <xf numFmtId="44" fontId="22" fillId="36" borderId="10" xfId="0" applyNumberFormat="1" applyFont="1" applyFill="1" applyBorder="1" applyAlignment="1">
      <alignment horizontal="center" vertical="center"/>
    </xf>
    <xf numFmtId="0" fontId="23" fillId="0" borderId="10" xfId="3" applyNumberFormat="1" applyFont="1" applyFill="1" applyBorder="1" applyAlignment="1" applyProtection="1">
      <alignment horizontal="center" vertical="center"/>
    </xf>
    <xf numFmtId="44" fontId="24" fillId="0" borderId="10" xfId="0" applyNumberFormat="1" applyFont="1" applyFill="1" applyBorder="1" applyAlignment="1">
      <alignment horizontal="center" vertical="center"/>
    </xf>
    <xf numFmtId="0" fontId="23" fillId="0" borderId="10" xfId="0" applyFont="1" applyBorder="1" applyAlignment="1">
      <alignment horizontal="center"/>
    </xf>
    <xf numFmtId="0" fontId="23" fillId="0" borderId="0" xfId="0" applyFont="1"/>
    <xf numFmtId="164" fontId="23" fillId="0" borderId="10" xfId="0" applyNumberFormat="1" applyFont="1" applyBorder="1"/>
    <xf numFmtId="0" fontId="23" fillId="38" borderId="19" xfId="0" applyFont="1" applyFill="1" applyBorder="1" applyAlignment="1">
      <alignment vertical="center"/>
    </xf>
    <xf numFmtId="0" fontId="26" fillId="38" borderId="10" xfId="0" applyFont="1" applyFill="1" applyBorder="1" applyAlignment="1">
      <alignment vertical="center"/>
    </xf>
    <xf numFmtId="0" fontId="24" fillId="40" borderId="10" xfId="0" applyFont="1" applyFill="1" applyBorder="1" applyAlignment="1">
      <alignment horizontal="center" vertical="center"/>
    </xf>
    <xf numFmtId="0" fontId="24" fillId="40" borderId="10" xfId="0" applyFont="1" applyFill="1" applyBorder="1" applyAlignment="1">
      <alignment horizontal="center" vertical="center" wrapText="1"/>
    </xf>
    <xf numFmtId="164" fontId="24" fillId="40" borderId="10" xfId="53" applyFont="1" applyFill="1" applyBorder="1" applyAlignment="1">
      <alignment horizontal="center" vertical="center"/>
    </xf>
    <xf numFmtId="164" fontId="26" fillId="37" borderId="0" xfId="53" applyFont="1" applyFill="1" applyBorder="1" applyAlignment="1">
      <alignment horizontal="center" vertical="center"/>
    </xf>
    <xf numFmtId="0" fontId="26" fillId="38" borderId="17" xfId="0" applyFont="1" applyFill="1" applyBorder="1" applyAlignment="1">
      <alignment vertical="center" wrapText="1"/>
    </xf>
    <xf numFmtId="0" fontId="26" fillId="38" borderId="18" xfId="0" applyFont="1" applyFill="1" applyBorder="1" applyAlignment="1">
      <alignment vertical="center" wrapText="1"/>
    </xf>
    <xf numFmtId="0" fontId="23" fillId="38" borderId="18" xfId="0" applyFont="1" applyFill="1" applyBorder="1" applyAlignment="1">
      <alignment vertical="center"/>
    </xf>
    <xf numFmtId="0" fontId="26" fillId="37" borderId="0" xfId="0" applyFont="1" applyFill="1" applyBorder="1" applyAlignment="1">
      <alignment vertical="center"/>
    </xf>
    <xf numFmtId="0" fontId="2" fillId="37" borderId="0" xfId="0" applyFont="1" applyFill="1" applyBorder="1"/>
    <xf numFmtId="164" fontId="23" fillId="37" borderId="0" xfId="53" applyFont="1" applyFill="1" applyBorder="1" applyAlignment="1">
      <alignment vertical="center"/>
    </xf>
    <xf numFmtId="0" fontId="23" fillId="0" borderId="21" xfId="0" applyFont="1" applyBorder="1" applyAlignment="1">
      <alignment horizontal="center" vertical="center" wrapText="1"/>
    </xf>
    <xf numFmtId="0" fontId="23" fillId="0" borderId="21" xfId="0" applyFont="1" applyBorder="1" applyAlignment="1">
      <alignment vertical="center" wrapText="1"/>
    </xf>
    <xf numFmtId="164" fontId="23" fillId="0" borderId="21" xfId="53" applyFont="1" applyBorder="1" applyAlignment="1">
      <alignment horizontal="center" vertical="center" wrapText="1"/>
    </xf>
    <xf numFmtId="0" fontId="2" fillId="37" borderId="0" xfId="0" applyFont="1" applyFill="1"/>
    <xf numFmtId="164" fontId="23" fillId="37" borderId="0" xfId="53" applyFont="1" applyFill="1" applyBorder="1" applyAlignment="1">
      <alignment horizontal="center" vertical="center"/>
    </xf>
    <xf numFmtId="164" fontId="23" fillId="37" borderId="21" xfId="0" applyNumberFormat="1" applyFont="1" applyFill="1" applyBorder="1" applyAlignment="1">
      <alignment vertical="center" wrapText="1"/>
    </xf>
    <xf numFmtId="0" fontId="23" fillId="37" borderId="21" xfId="0" applyFont="1" applyFill="1" applyBorder="1" applyAlignment="1">
      <alignment vertical="center" wrapText="1"/>
    </xf>
    <xf numFmtId="0" fontId="26" fillId="37" borderId="0" xfId="0" applyFont="1" applyFill="1" applyAlignment="1">
      <alignment vertical="center"/>
    </xf>
    <xf numFmtId="0" fontId="22" fillId="38" borderId="10" xfId="0" applyFont="1" applyFill="1" applyBorder="1" applyAlignment="1">
      <alignment horizontal="center" vertical="center"/>
    </xf>
    <xf numFmtId="0" fontId="23" fillId="37" borderId="0" xfId="0" applyFont="1" applyFill="1" applyBorder="1" applyAlignment="1">
      <alignment horizontal="center" vertical="center"/>
    </xf>
    <xf numFmtId="0" fontId="26" fillId="36" borderId="21" xfId="0" applyFont="1" applyFill="1" applyBorder="1" applyAlignment="1">
      <alignment vertical="center" wrapText="1"/>
    </xf>
    <xf numFmtId="0" fontId="23" fillId="37" borderId="0" xfId="0" applyFont="1" applyFill="1" applyBorder="1" applyAlignment="1">
      <alignment horizontal="center" vertical="center" wrapText="1"/>
    </xf>
    <xf numFmtId="0" fontId="23" fillId="0" borderId="0" xfId="0" quotePrefix="1" applyFont="1" applyBorder="1" applyAlignment="1">
      <alignment horizontal="center" vertical="center"/>
    </xf>
    <xf numFmtId="169" fontId="24" fillId="0" borderId="10" xfId="51" applyNumberFormat="1" applyFont="1" applyBorder="1" applyAlignment="1">
      <alignment horizontal="center" vertical="center" wrapText="1"/>
    </xf>
    <xf numFmtId="169" fontId="24" fillId="0" borderId="21" xfId="51" applyNumberFormat="1" applyFont="1" applyBorder="1" applyAlignment="1">
      <alignment horizontal="center" vertical="center" wrapText="1"/>
    </xf>
    <xf numFmtId="1" fontId="26" fillId="40" borderId="10" xfId="53" applyNumberFormat="1" applyFont="1" applyFill="1" applyBorder="1" applyAlignment="1">
      <alignment horizontal="center" vertical="center"/>
    </xf>
    <xf numFmtId="1" fontId="24" fillId="37" borderId="10" xfId="0" applyNumberFormat="1" applyFont="1" applyFill="1" applyBorder="1" applyAlignment="1">
      <alignment horizontal="center" vertical="center"/>
    </xf>
    <xf numFmtId="0" fontId="23" fillId="0" borderId="10" xfId="0" applyFont="1" applyBorder="1" applyAlignment="1">
      <alignment horizontal="left"/>
    </xf>
    <xf numFmtId="164" fontId="23" fillId="37" borderId="10" xfId="53" applyFont="1" applyFill="1" applyBorder="1" applyAlignment="1">
      <alignment horizontal="center" vertical="center"/>
    </xf>
    <xf numFmtId="0" fontId="26" fillId="37" borderId="23" xfId="0" applyFont="1" applyFill="1" applyBorder="1" applyAlignment="1">
      <alignment horizontal="center" vertical="center" wrapText="1"/>
    </xf>
    <xf numFmtId="0" fontId="26" fillId="37" borderId="12" xfId="0" applyFont="1" applyFill="1" applyBorder="1" applyAlignment="1">
      <alignment horizontal="center" vertical="center" wrapText="1"/>
    </xf>
    <xf numFmtId="0" fontId="23" fillId="37" borderId="0" xfId="0" applyFont="1" applyFill="1" applyBorder="1" applyAlignment="1">
      <alignment horizontal="center"/>
    </xf>
    <xf numFmtId="164" fontId="26" fillId="37" borderId="0" xfId="0" applyNumberFormat="1" applyFont="1" applyFill="1" applyBorder="1" applyAlignment="1">
      <alignment vertical="center" wrapText="1"/>
    </xf>
    <xf numFmtId="0" fontId="23" fillId="37" borderId="17" xfId="0" applyFont="1" applyFill="1" applyBorder="1" applyAlignment="1">
      <alignment horizontal="center" vertical="center"/>
    </xf>
    <xf numFmtId="0" fontId="23" fillId="37" borderId="18" xfId="0" applyFont="1" applyFill="1" applyBorder="1" applyAlignment="1">
      <alignment horizontal="center" vertical="center"/>
    </xf>
    <xf numFmtId="10" fontId="23" fillId="37" borderId="18" xfId="0" applyNumberFormat="1" applyFont="1" applyFill="1" applyBorder="1" applyAlignment="1">
      <alignment horizontal="center" vertical="center"/>
    </xf>
    <xf numFmtId="0" fontId="23" fillId="37" borderId="10" xfId="0" applyFont="1" applyFill="1" applyBorder="1" applyAlignment="1">
      <alignment vertical="center"/>
    </xf>
    <xf numFmtId="0" fontId="26" fillId="0" borderId="0" xfId="0" applyFont="1" applyBorder="1" applyAlignment="1">
      <alignment horizontal="center" vertical="center" wrapText="1"/>
    </xf>
    <xf numFmtId="0" fontId="23" fillId="37" borderId="10" xfId="0" applyFont="1" applyFill="1" applyBorder="1" applyAlignment="1">
      <alignment horizontal="center" vertical="center"/>
    </xf>
    <xf numFmtId="164" fontId="23" fillId="37" borderId="10" xfId="53" applyFont="1" applyFill="1" applyBorder="1" applyAlignment="1">
      <alignment vertical="center"/>
    </xf>
    <xf numFmtId="164" fontId="26" fillId="40" borderId="10" xfId="53" applyFont="1" applyFill="1" applyBorder="1" applyAlignment="1">
      <alignment vertical="center" wrapText="1"/>
    </xf>
    <xf numFmtId="0" fontId="23" fillId="37" borderId="0" xfId="0" applyFont="1" applyFill="1" applyAlignment="1">
      <alignment horizontal="center"/>
    </xf>
    <xf numFmtId="164" fontId="23" fillId="0" borderId="10" xfId="53" applyFont="1" applyBorder="1" applyAlignment="1">
      <alignment horizontal="center"/>
    </xf>
    <xf numFmtId="2" fontId="26" fillId="37" borderId="0" xfId="0" applyNumberFormat="1" applyFont="1" applyFill="1" applyBorder="1" applyAlignment="1">
      <alignment horizontal="center" vertical="center" wrapText="1"/>
    </xf>
    <xf numFmtId="0" fontId="23" fillId="0" borderId="19" xfId="0" applyFont="1" applyBorder="1" applyAlignment="1">
      <alignment horizontal="center" vertical="center"/>
    </xf>
    <xf numFmtId="0" fontId="22" fillId="38" borderId="10" xfId="0" applyFont="1" applyFill="1" applyBorder="1" applyAlignment="1">
      <alignment horizontal="left" vertical="center"/>
    </xf>
    <xf numFmtId="164" fontId="23" fillId="0" borderId="10" xfId="53" applyFont="1" applyBorder="1" applyAlignment="1">
      <alignment horizontal="left" vertical="center" wrapText="1"/>
    </xf>
    <xf numFmtId="10" fontId="23" fillId="0" borderId="10" xfId="0" applyNumberFormat="1" applyFont="1" applyBorder="1" applyAlignment="1">
      <alignment horizontal="left" vertical="center" wrapText="1"/>
    </xf>
    <xf numFmtId="9" fontId="23" fillId="37" borderId="10" xfId="0" applyNumberFormat="1" applyFont="1" applyFill="1" applyBorder="1" applyAlignment="1">
      <alignment horizontal="left" vertical="center" wrapText="1"/>
    </xf>
    <xf numFmtId="164" fontId="23" fillId="0" borderId="10" xfId="53" applyFont="1" applyFill="1" applyBorder="1" applyAlignment="1">
      <alignment horizontal="center" vertical="center" wrapText="1"/>
    </xf>
    <xf numFmtId="0" fontId="26" fillId="38" borderId="21" xfId="0" applyFont="1" applyFill="1" applyBorder="1" applyAlignment="1">
      <alignment horizontal="center" vertical="center" wrapText="1"/>
    </xf>
    <xf numFmtId="164" fontId="23" fillId="0" borderId="10" xfId="53" applyNumberFormat="1" applyFont="1" applyBorder="1" applyAlignment="1">
      <alignment horizontal="center" vertical="center"/>
    </xf>
    <xf numFmtId="164" fontId="23" fillId="0" borderId="10" xfId="53" applyFont="1" applyFill="1" applyBorder="1" applyAlignment="1">
      <alignment horizontal="center" vertical="center"/>
    </xf>
    <xf numFmtId="164" fontId="23" fillId="0" borderId="10" xfId="53" applyFont="1" applyFill="1" applyBorder="1" applyAlignment="1">
      <alignment horizontal="left" vertical="center"/>
    </xf>
    <xf numFmtId="0" fontId="23" fillId="37" borderId="21" xfId="0" applyFont="1" applyFill="1" applyBorder="1" applyAlignment="1">
      <alignment horizontal="center" vertical="center" wrapText="1"/>
    </xf>
    <xf numFmtId="0" fontId="26" fillId="39" borderId="10" xfId="0" applyFont="1" applyFill="1" applyBorder="1" applyAlignment="1">
      <alignment horizontal="center" vertical="center" wrapText="1"/>
    </xf>
    <xf numFmtId="0" fontId="26" fillId="36" borderId="10" xfId="0" applyFont="1" applyFill="1" applyBorder="1" applyAlignment="1">
      <alignment horizontal="center" vertical="center" wrapText="1"/>
    </xf>
    <xf numFmtId="0" fontId="23" fillId="0" borderId="10" xfId="0" applyFont="1" applyBorder="1" applyAlignment="1">
      <alignment horizontal="left" vertical="center" wrapText="1"/>
    </xf>
    <xf numFmtId="0" fontId="26" fillId="38" borderId="18" xfId="0" applyFont="1" applyFill="1" applyBorder="1" applyAlignment="1">
      <alignment horizontal="left" vertical="center" wrapText="1"/>
    </xf>
    <xf numFmtId="164" fontId="26" fillId="40" borderId="10" xfId="0" applyNumberFormat="1" applyFont="1" applyFill="1" applyBorder="1" applyAlignment="1">
      <alignment horizontal="center" vertical="center" wrapText="1"/>
    </xf>
    <xf numFmtId="164" fontId="26" fillId="37" borderId="10" xfId="53" applyFont="1" applyFill="1" applyBorder="1" applyAlignment="1">
      <alignment horizontal="center" vertical="center"/>
    </xf>
    <xf numFmtId="164" fontId="23" fillId="40" borderId="10" xfId="53" applyFont="1" applyFill="1" applyBorder="1" applyAlignment="1">
      <alignment vertical="center"/>
    </xf>
    <xf numFmtId="164" fontId="23" fillId="0" borderId="17" xfId="0" quotePrefix="1" applyNumberFormat="1" applyFont="1" applyBorder="1" applyAlignment="1">
      <alignment horizontal="center" vertical="center" wrapText="1"/>
    </xf>
    <xf numFmtId="164" fontId="23" fillId="0" borderId="10" xfId="0" applyNumberFormat="1" applyFont="1" applyBorder="1" applyAlignment="1">
      <alignment horizontal="left" vertical="center" wrapText="1"/>
    </xf>
    <xf numFmtId="164" fontId="26" fillId="37" borderId="0" xfId="53" applyFont="1" applyFill="1" applyBorder="1" applyAlignment="1">
      <alignment vertical="center" wrapText="1"/>
    </xf>
    <xf numFmtId="164" fontId="26" fillId="37" borderId="12" xfId="53" applyFont="1" applyFill="1" applyBorder="1" applyAlignment="1">
      <alignment vertical="center" wrapText="1"/>
    </xf>
    <xf numFmtId="164" fontId="26" fillId="40" borderId="10" xfId="53" applyFont="1" applyFill="1" applyBorder="1" applyAlignment="1">
      <alignment horizontal="left" vertical="center" wrapText="1"/>
    </xf>
    <xf numFmtId="164" fontId="26" fillId="37" borderId="12" xfId="53" applyFont="1" applyFill="1" applyBorder="1" applyAlignment="1">
      <alignment horizontal="center" vertical="center" wrapText="1"/>
    </xf>
    <xf numFmtId="164" fontId="26" fillId="37" borderId="13" xfId="53" applyFont="1" applyFill="1" applyBorder="1" applyAlignment="1">
      <alignment horizontal="center" vertical="center" wrapText="1"/>
    </xf>
    <xf numFmtId="2" fontId="26" fillId="37" borderId="12" xfId="0" applyNumberFormat="1" applyFont="1" applyFill="1" applyBorder="1" applyAlignment="1">
      <alignment horizontal="center" vertical="center" wrapText="1"/>
    </xf>
    <xf numFmtId="44" fontId="24" fillId="37" borderId="0" xfId="0" applyNumberFormat="1" applyFont="1" applyFill="1" applyBorder="1" applyAlignment="1">
      <alignment horizontal="center" vertical="center"/>
    </xf>
    <xf numFmtId="1" fontId="24" fillId="37" borderId="0" xfId="0" applyNumberFormat="1" applyFont="1" applyFill="1" applyBorder="1" applyAlignment="1">
      <alignment horizontal="center" vertical="center"/>
    </xf>
    <xf numFmtId="0" fontId="24" fillId="37" borderId="0" xfId="0" applyFont="1" applyFill="1" applyBorder="1" applyAlignment="1">
      <alignment horizontal="center" vertical="center"/>
    </xf>
    <xf numFmtId="44" fontId="24" fillId="0" borderId="10" xfId="0" applyNumberFormat="1" applyFont="1" applyBorder="1" applyAlignment="1">
      <alignment vertical="center"/>
    </xf>
    <xf numFmtId="164" fontId="24" fillId="40" borderId="10" xfId="0" applyNumberFormat="1" applyFont="1" applyFill="1" applyBorder="1" applyAlignment="1">
      <alignment vertical="center"/>
    </xf>
    <xf numFmtId="0" fontId="26" fillId="38" borderId="11" xfId="0" applyFont="1" applyFill="1" applyBorder="1" applyAlignment="1">
      <alignment horizontal="center" wrapText="1"/>
    </xf>
    <xf numFmtId="0" fontId="26" fillId="38" borderId="11" xfId="0" applyFont="1" applyFill="1" applyBorder="1" applyAlignment="1">
      <alignment vertical="center" wrapText="1"/>
    </xf>
    <xf numFmtId="0" fontId="26" fillId="37" borderId="24" xfId="0" applyFont="1" applyFill="1" applyBorder="1" applyAlignment="1">
      <alignment horizontal="center" vertical="center"/>
    </xf>
    <xf numFmtId="0" fontId="26" fillId="37" borderId="15" xfId="0" applyFont="1" applyFill="1" applyBorder="1" applyAlignment="1">
      <alignment horizontal="center" vertical="center"/>
    </xf>
    <xf numFmtId="0" fontId="24" fillId="0" borderId="19" xfId="53" applyNumberFormat="1" applyFont="1" applyBorder="1" applyAlignment="1">
      <alignment horizontal="center" vertical="center"/>
    </xf>
    <xf numFmtId="164" fontId="23" fillId="37" borderId="19" xfId="53" applyFont="1" applyFill="1" applyBorder="1" applyAlignment="1">
      <alignment vertical="center"/>
    </xf>
    <xf numFmtId="0" fontId="23" fillId="37" borderId="0" xfId="0" applyFont="1" applyFill="1" applyBorder="1" applyAlignment="1">
      <alignment vertical="center" wrapText="1"/>
    </xf>
    <xf numFmtId="0" fontId="23" fillId="41" borderId="10" xfId="0" applyFont="1" applyFill="1" applyBorder="1" applyAlignment="1">
      <alignment horizontal="center" vertical="center" wrapText="1"/>
    </xf>
    <xf numFmtId="0" fontId="26" fillId="41" borderId="10" xfId="0" applyFont="1" applyFill="1" applyBorder="1" applyAlignment="1">
      <alignment vertical="center" wrapText="1"/>
    </xf>
    <xf numFmtId="164" fontId="26" fillId="41" borderId="10" xfId="0" applyNumberFormat="1" applyFont="1" applyFill="1" applyBorder="1" applyAlignment="1">
      <alignment vertical="center" wrapText="1"/>
    </xf>
    <xf numFmtId="0" fontId="24" fillId="0" borderId="10" xfId="0" applyFont="1" applyFill="1" applyBorder="1" applyAlignment="1">
      <alignment horizontal="left" vertical="center"/>
    </xf>
    <xf numFmtId="0" fontId="26" fillId="37" borderId="0" xfId="0" applyFont="1" applyFill="1" applyBorder="1" applyAlignment="1">
      <alignment horizontal="center" vertical="center" wrapText="1"/>
    </xf>
    <xf numFmtId="0" fontId="26" fillId="38" borderId="10" xfId="0" applyFont="1" applyFill="1" applyBorder="1" applyAlignment="1">
      <alignment horizontal="center" vertical="center" wrapText="1"/>
    </xf>
    <xf numFmtId="0" fontId="22" fillId="38" borderId="10" xfId="0" applyFont="1" applyFill="1" applyBorder="1" applyAlignment="1">
      <alignment horizontal="center" vertical="center" wrapText="1"/>
    </xf>
    <xf numFmtId="164" fontId="26" fillId="40" borderId="10" xfId="53" applyFont="1" applyFill="1" applyBorder="1" applyAlignment="1">
      <alignment horizontal="center" vertical="center"/>
    </xf>
    <xf numFmtId="0" fontId="26" fillId="40" borderId="17" xfId="0" applyFont="1" applyFill="1" applyBorder="1" applyAlignment="1">
      <alignment horizontal="center" vertical="center" wrapText="1"/>
    </xf>
    <xf numFmtId="0" fontId="26" fillId="40" borderId="10" xfId="0" applyFont="1" applyFill="1" applyBorder="1" applyAlignment="1">
      <alignment horizontal="center" vertical="center" wrapText="1"/>
    </xf>
    <xf numFmtId="0" fontId="26" fillId="40" borderId="17" xfId="0" applyFont="1" applyFill="1" applyBorder="1" applyAlignment="1">
      <alignment horizontal="center" vertical="center"/>
    </xf>
    <xf numFmtId="0" fontId="26" fillId="38" borderId="17" xfId="0" applyFont="1" applyFill="1" applyBorder="1" applyAlignment="1">
      <alignment horizontal="center" vertical="center"/>
    </xf>
    <xf numFmtId="0" fontId="26" fillId="37" borderId="0" xfId="0" applyFont="1" applyFill="1" applyBorder="1" applyAlignment="1">
      <alignment horizontal="center" vertical="center"/>
    </xf>
    <xf numFmtId="0" fontId="24" fillId="37" borderId="0" xfId="0" applyFont="1" applyFill="1" applyBorder="1" applyAlignment="1">
      <alignment horizontal="center" vertical="center" wrapText="1"/>
    </xf>
    <xf numFmtId="0" fontId="22" fillId="37" borderId="0" xfId="0" applyFont="1" applyFill="1" applyBorder="1" applyAlignment="1">
      <alignment horizontal="center" vertical="center" wrapText="1"/>
    </xf>
    <xf numFmtId="0" fontId="26" fillId="38" borderId="11" xfId="0" applyFont="1" applyFill="1" applyBorder="1" applyAlignment="1">
      <alignment horizontal="center" vertical="center" wrapText="1"/>
    </xf>
    <xf numFmtId="0" fontId="23" fillId="0" borderId="10" xfId="0" applyFont="1" applyBorder="1" applyAlignment="1">
      <alignment horizontal="center" vertical="center" wrapText="1"/>
    </xf>
    <xf numFmtId="0" fontId="26" fillId="36" borderId="10" xfId="0" applyFont="1" applyFill="1" applyBorder="1" applyAlignment="1">
      <alignment horizontal="center" vertical="center"/>
    </xf>
    <xf numFmtId="164" fontId="26" fillId="40" borderId="10" xfId="53" applyFont="1" applyFill="1" applyBorder="1" applyAlignment="1">
      <alignment horizontal="center" vertical="center" wrapText="1"/>
    </xf>
    <xf numFmtId="0" fontId="26" fillId="36" borderId="17" xfId="0" applyFont="1" applyFill="1" applyBorder="1" applyAlignment="1">
      <alignment horizontal="center" vertical="center"/>
    </xf>
    <xf numFmtId="0" fontId="26" fillId="36" borderId="18" xfId="0" applyFont="1" applyFill="1" applyBorder="1" applyAlignment="1">
      <alignment horizontal="center" vertical="center"/>
    </xf>
    <xf numFmtId="0" fontId="34" fillId="37" borderId="0" xfId="0" applyFont="1" applyFill="1" applyBorder="1" applyAlignment="1">
      <alignment vertical="center" wrapText="1"/>
    </xf>
    <xf numFmtId="0" fontId="27" fillId="0" borderId="0" xfId="0" applyFont="1"/>
    <xf numFmtId="0" fontId="24" fillId="37" borderId="0" xfId="0" applyFont="1" applyFill="1" applyBorder="1" applyAlignment="1">
      <alignment horizontal="center" vertical="center" wrapText="1"/>
    </xf>
    <xf numFmtId="0" fontId="26" fillId="38" borderId="10" xfId="0" applyFont="1" applyFill="1" applyBorder="1" applyAlignment="1">
      <alignment horizontal="center" vertical="center" wrapText="1"/>
    </xf>
    <xf numFmtId="0" fontId="26" fillId="38" borderId="10" xfId="0" applyFont="1" applyFill="1" applyBorder="1" applyAlignment="1">
      <alignment horizontal="center" vertical="center"/>
    </xf>
    <xf numFmtId="0" fontId="23" fillId="0" borderId="10" xfId="0" applyFont="1" applyBorder="1" applyAlignment="1">
      <alignment horizontal="center" vertical="center" wrapText="1"/>
    </xf>
    <xf numFmtId="44" fontId="23" fillId="0" borderId="0" xfId="0" applyNumberFormat="1" applyFont="1" applyAlignment="1">
      <alignment vertical="center"/>
    </xf>
    <xf numFmtId="164" fontId="23" fillId="0" borderId="0" xfId="0" applyNumberFormat="1" applyFont="1" applyAlignment="1">
      <alignment vertical="center"/>
    </xf>
    <xf numFmtId="169" fontId="23" fillId="0" borderId="0" xfId="0" applyNumberFormat="1" applyFont="1" applyAlignment="1">
      <alignment vertical="center"/>
    </xf>
    <xf numFmtId="170" fontId="23" fillId="0" borderId="10" xfId="0" applyNumberFormat="1" applyFont="1" applyBorder="1" applyAlignment="1">
      <alignment horizontal="center" vertical="center"/>
    </xf>
    <xf numFmtId="164" fontId="26" fillId="40" borderId="10" xfId="53" applyFont="1" applyFill="1" applyBorder="1" applyAlignment="1">
      <alignment horizontal="center" vertical="center"/>
    </xf>
    <xf numFmtId="164" fontId="2" fillId="0" borderId="0" xfId="0" applyNumberFormat="1" applyFont="1"/>
    <xf numFmtId="0" fontId="24" fillId="42" borderId="10" xfId="0" applyFont="1" applyFill="1" applyBorder="1" applyAlignment="1">
      <alignment vertical="center"/>
    </xf>
    <xf numFmtId="0" fontId="23" fillId="42" borderId="10" xfId="0" applyFont="1" applyFill="1" applyBorder="1" applyAlignment="1">
      <alignment vertical="center" wrapText="1"/>
    </xf>
    <xf numFmtId="164" fontId="23" fillId="37" borderId="17" xfId="53" applyFont="1" applyFill="1" applyBorder="1" applyAlignment="1">
      <alignment horizontal="center" vertical="center"/>
    </xf>
    <xf numFmtId="164" fontId="23" fillId="0" borderId="17" xfId="53" applyFont="1" applyBorder="1" applyAlignment="1">
      <alignment horizontal="center" vertical="center"/>
    </xf>
    <xf numFmtId="0" fontId="26" fillId="0" borderId="10" xfId="0" quotePrefix="1" applyFont="1" applyBorder="1" applyAlignment="1">
      <alignment horizontal="center" vertical="center"/>
    </xf>
    <xf numFmtId="164" fontId="26" fillId="40" borderId="10" xfId="53" applyFont="1" applyFill="1" applyBorder="1" applyAlignment="1">
      <alignment horizontal="center" vertical="center" wrapText="1"/>
    </xf>
    <xf numFmtId="44" fontId="2" fillId="0" borderId="0" xfId="0" applyNumberFormat="1" applyFont="1"/>
    <xf numFmtId="164" fontId="23" fillId="37" borderId="0" xfId="0" applyNumberFormat="1" applyFont="1" applyFill="1" applyBorder="1" applyAlignment="1">
      <alignment horizontal="center" vertical="center" wrapText="1"/>
    </xf>
    <xf numFmtId="0" fontId="26" fillId="0" borderId="0" xfId="0" applyFont="1" applyFill="1" applyBorder="1" applyAlignment="1">
      <alignment horizontal="center" vertical="center" wrapText="1"/>
    </xf>
    <xf numFmtId="164" fontId="26" fillId="0" borderId="0" xfId="53" applyFont="1" applyFill="1" applyBorder="1" applyAlignment="1">
      <alignment horizontal="center" vertical="center" wrapText="1"/>
    </xf>
    <xf numFmtId="0" fontId="2" fillId="0" borderId="0" xfId="0" applyFont="1" applyFill="1" applyBorder="1"/>
    <xf numFmtId="0" fontId="3" fillId="35" borderId="0" xfId="0" applyFont="1" applyFill="1" applyAlignment="1">
      <alignment horizontal="center" vertical="center"/>
    </xf>
    <xf numFmtId="0" fontId="26" fillId="0" borderId="10" xfId="0" applyFont="1" applyBorder="1" applyAlignment="1">
      <alignment horizontal="center" vertical="center" wrapText="1"/>
    </xf>
    <xf numFmtId="0" fontId="26" fillId="34" borderId="0" xfId="0" applyFont="1" applyFill="1" applyAlignment="1">
      <alignment horizontal="center" vertical="center"/>
    </xf>
    <xf numFmtId="0" fontId="26" fillId="36" borderId="0" xfId="0" applyFont="1" applyFill="1" applyBorder="1" applyAlignment="1">
      <alignment horizontal="center" vertical="center"/>
    </xf>
    <xf numFmtId="0" fontId="22" fillId="0" borderId="10" xfId="0" applyFont="1" applyBorder="1" applyAlignment="1">
      <alignment horizontal="center" vertical="center" wrapText="1"/>
    </xf>
    <xf numFmtId="0" fontId="22" fillId="34" borderId="0" xfId="0" applyFont="1" applyFill="1" applyAlignment="1">
      <alignment horizontal="center" vertical="center"/>
    </xf>
    <xf numFmtId="0" fontId="26" fillId="34" borderId="0" xfId="0" applyFont="1" applyFill="1" applyBorder="1" applyAlignment="1">
      <alignment horizontal="center" vertical="center"/>
    </xf>
    <xf numFmtId="0" fontId="26" fillId="36" borderId="0" xfId="0" applyFont="1" applyFill="1" applyBorder="1" applyAlignment="1">
      <alignment horizontal="center" vertical="center" wrapText="1"/>
    </xf>
    <xf numFmtId="0" fontId="24" fillId="0" borderId="10" xfId="0" applyFont="1" applyFill="1" applyBorder="1" applyAlignment="1">
      <alignment horizontal="left" vertical="center"/>
    </xf>
    <xf numFmtId="0" fontId="3" fillId="34" borderId="0" xfId="0" applyFont="1" applyFill="1" applyAlignment="1">
      <alignment horizontal="center" vertical="center" wrapText="1"/>
    </xf>
    <xf numFmtId="0" fontId="23" fillId="0" borderId="0" xfId="0" applyFont="1" applyAlignment="1">
      <alignment horizontal="left" vertical="center" wrapText="1"/>
    </xf>
    <xf numFmtId="0" fontId="23" fillId="0" borderId="0" xfId="0" applyFont="1" applyAlignment="1">
      <alignment horizontal="left" vertical="center"/>
    </xf>
    <xf numFmtId="0" fontId="2" fillId="0" borderId="0" xfId="0" applyFont="1" applyAlignment="1">
      <alignment horizontal="center"/>
    </xf>
    <xf numFmtId="0" fontId="26" fillId="40" borderId="17" xfId="0" applyFont="1" applyFill="1" applyBorder="1" applyAlignment="1">
      <alignment horizontal="center"/>
    </xf>
    <xf numFmtId="0" fontId="26" fillId="40" borderId="18" xfId="0" applyFont="1" applyFill="1" applyBorder="1" applyAlignment="1">
      <alignment horizontal="center"/>
    </xf>
    <xf numFmtId="0" fontId="26" fillId="40" borderId="19" xfId="0" applyFont="1" applyFill="1" applyBorder="1" applyAlignment="1">
      <alignment horizontal="center"/>
    </xf>
    <xf numFmtId="164" fontId="26" fillId="40" borderId="17" xfId="53" applyFont="1" applyFill="1" applyBorder="1" applyAlignment="1">
      <alignment horizontal="center"/>
    </xf>
    <xf numFmtId="164" fontId="26" fillId="40" borderId="19" xfId="53" applyFont="1" applyFill="1" applyBorder="1" applyAlignment="1">
      <alignment horizontal="center"/>
    </xf>
    <xf numFmtId="0" fontId="29" fillId="38" borderId="17" xfId="0" applyFont="1" applyFill="1" applyBorder="1" applyAlignment="1">
      <alignment horizontal="center" vertical="center"/>
    </xf>
    <xf numFmtId="0" fontId="29" fillId="38" borderId="18" xfId="0" applyFont="1" applyFill="1" applyBorder="1" applyAlignment="1">
      <alignment horizontal="center" vertical="center"/>
    </xf>
    <xf numFmtId="0" fontId="29" fillId="38" borderId="19" xfId="0" applyFont="1" applyFill="1" applyBorder="1" applyAlignment="1">
      <alignment horizontal="center" vertical="center"/>
    </xf>
    <xf numFmtId="0" fontId="26" fillId="37" borderId="0" xfId="0" applyFont="1" applyFill="1" applyBorder="1" applyAlignment="1">
      <alignment horizontal="center" vertical="center"/>
    </xf>
    <xf numFmtId="0" fontId="26" fillId="34" borderId="17" xfId="0" applyFont="1" applyFill="1" applyBorder="1" applyAlignment="1">
      <alignment horizontal="center" vertical="center"/>
    </xf>
    <xf numFmtId="0" fontId="26" fillId="34" borderId="18" xfId="0" applyFont="1" applyFill="1" applyBorder="1" applyAlignment="1">
      <alignment horizontal="center" vertical="center"/>
    </xf>
    <xf numFmtId="0" fontId="26" fillId="34" borderId="19" xfId="0" applyFont="1" applyFill="1" applyBorder="1" applyAlignment="1">
      <alignment horizontal="center" vertical="center"/>
    </xf>
    <xf numFmtId="164" fontId="23" fillId="37" borderId="17" xfId="0" applyNumberFormat="1" applyFont="1" applyFill="1" applyBorder="1" applyAlignment="1">
      <alignment horizontal="center" vertical="center" wrapText="1"/>
    </xf>
    <xf numFmtId="164" fontId="23" fillId="37" borderId="19" xfId="0" applyNumberFormat="1" applyFont="1" applyFill="1" applyBorder="1" applyAlignment="1">
      <alignment horizontal="center" vertical="center" wrapText="1"/>
    </xf>
    <xf numFmtId="0" fontId="26" fillId="34" borderId="10" xfId="0" applyFont="1" applyFill="1" applyBorder="1" applyAlignment="1">
      <alignment horizontal="center" vertical="center"/>
    </xf>
    <xf numFmtId="44" fontId="26" fillId="40" borderId="17" xfId="0" applyNumberFormat="1" applyFont="1" applyFill="1" applyBorder="1" applyAlignment="1">
      <alignment horizontal="center"/>
    </xf>
    <xf numFmtId="44" fontId="26" fillId="40" borderId="19" xfId="0" applyNumberFormat="1" applyFont="1" applyFill="1" applyBorder="1" applyAlignment="1">
      <alignment horizontal="center"/>
    </xf>
    <xf numFmtId="0" fontId="24" fillId="0" borderId="23" xfId="0" applyFont="1" applyBorder="1" applyAlignment="1">
      <alignment horizontal="center" vertical="center"/>
    </xf>
    <xf numFmtId="0" fontId="24" fillId="0" borderId="13" xfId="0" applyFont="1" applyBorder="1" applyAlignment="1">
      <alignment horizontal="center" vertical="center"/>
    </xf>
    <xf numFmtId="10" fontId="24" fillId="0" borderId="23" xfId="52" applyNumberFormat="1" applyFont="1" applyBorder="1" applyAlignment="1">
      <alignment horizontal="center" vertical="center"/>
    </xf>
    <xf numFmtId="10" fontId="24" fillId="0" borderId="13" xfId="52" applyNumberFormat="1" applyFont="1" applyBorder="1" applyAlignment="1">
      <alignment horizontal="center" vertical="center"/>
    </xf>
    <xf numFmtId="10" fontId="24" fillId="0" borderId="24" xfId="52" applyNumberFormat="1" applyFont="1" applyBorder="1" applyAlignment="1">
      <alignment horizontal="center" vertical="center"/>
    </xf>
    <xf numFmtId="10" fontId="24" fillId="0" borderId="16" xfId="52" applyNumberFormat="1" applyFont="1" applyBorder="1" applyAlignment="1">
      <alignment horizontal="center" vertical="center"/>
    </xf>
    <xf numFmtId="0" fontId="24" fillId="0" borderId="24" xfId="0" applyFont="1" applyBorder="1" applyAlignment="1">
      <alignment horizontal="center" vertical="center" wrapText="1"/>
    </xf>
    <xf numFmtId="0" fontId="24" fillId="0" borderId="16" xfId="0" applyFont="1" applyBorder="1" applyAlignment="1">
      <alignment horizontal="center" vertical="center" wrapText="1"/>
    </xf>
    <xf numFmtId="0" fontId="24" fillId="0" borderId="17" xfId="0" applyFont="1" applyBorder="1" applyAlignment="1">
      <alignment horizontal="center" vertical="center"/>
    </xf>
    <xf numFmtId="0" fontId="24" fillId="0" borderId="19" xfId="0" applyFont="1" applyBorder="1" applyAlignment="1">
      <alignment horizontal="center" vertical="center"/>
    </xf>
    <xf numFmtId="10" fontId="24" fillId="0" borderId="10" xfId="52" applyNumberFormat="1" applyFont="1" applyBorder="1" applyAlignment="1">
      <alignment horizontal="center" vertical="center"/>
    </xf>
    <xf numFmtId="0" fontId="23" fillId="40" borderId="17" xfId="0" applyFont="1" applyFill="1" applyBorder="1" applyAlignment="1">
      <alignment horizontal="center" vertical="center"/>
    </xf>
    <xf numFmtId="0" fontId="23" fillId="40" borderId="19" xfId="0" applyFont="1" applyFill="1" applyBorder="1" applyAlignment="1">
      <alignment horizontal="center" vertical="center"/>
    </xf>
    <xf numFmtId="10" fontId="23" fillId="40" borderId="17" xfId="0" applyNumberFormat="1" applyFont="1" applyFill="1" applyBorder="1" applyAlignment="1">
      <alignment horizontal="center" vertical="center"/>
    </xf>
    <xf numFmtId="10" fontId="23" fillId="40" borderId="19" xfId="0" applyNumberFormat="1" applyFont="1" applyFill="1" applyBorder="1" applyAlignment="1">
      <alignment horizontal="center" vertical="center"/>
    </xf>
    <xf numFmtId="0" fontId="26" fillId="38" borderId="10" xfId="0" applyFont="1" applyFill="1" applyBorder="1" applyAlignment="1">
      <alignment horizontal="center" vertical="center"/>
    </xf>
    <xf numFmtId="0" fontId="26" fillId="40" borderId="17" xfId="0" applyFont="1" applyFill="1" applyBorder="1" applyAlignment="1">
      <alignment horizontal="center" vertical="center"/>
    </xf>
    <xf numFmtId="0" fontId="26" fillId="40" borderId="18" xfId="0" applyFont="1" applyFill="1" applyBorder="1" applyAlignment="1">
      <alignment horizontal="center" vertical="center"/>
    </xf>
    <xf numFmtId="0" fontId="26" fillId="40" borderId="19" xfId="0" applyFont="1" applyFill="1" applyBorder="1" applyAlignment="1">
      <alignment horizontal="center" vertical="center"/>
    </xf>
    <xf numFmtId="0" fontId="2" fillId="36" borderId="0" xfId="0" applyFont="1" applyFill="1" applyAlignment="1">
      <alignment horizontal="left"/>
    </xf>
    <xf numFmtId="0" fontId="34" fillId="36" borderId="17" xfId="0" applyFont="1" applyFill="1" applyBorder="1" applyAlignment="1">
      <alignment horizontal="center" vertical="center"/>
    </xf>
    <xf numFmtId="0" fontId="34" fillId="36" borderId="18" xfId="0" applyFont="1" applyFill="1" applyBorder="1" applyAlignment="1">
      <alignment horizontal="center" vertical="center"/>
    </xf>
    <xf numFmtId="0" fontId="34" fillId="36" borderId="19" xfId="0" applyFont="1" applyFill="1" applyBorder="1" applyAlignment="1">
      <alignment horizontal="center" vertical="center"/>
    </xf>
    <xf numFmtId="0" fontId="35" fillId="34" borderId="17" xfId="0" applyFont="1" applyFill="1" applyBorder="1" applyAlignment="1">
      <alignment horizontal="center" vertical="center" wrapText="1"/>
    </xf>
    <xf numFmtId="0" fontId="35" fillId="34" borderId="18" xfId="0" applyFont="1" applyFill="1" applyBorder="1" applyAlignment="1">
      <alignment horizontal="center" vertical="center" wrapText="1"/>
    </xf>
    <xf numFmtId="0" fontId="35" fillId="34" borderId="19" xfId="0" applyFont="1" applyFill="1" applyBorder="1" applyAlignment="1">
      <alignment horizontal="center" vertical="center" wrapText="1"/>
    </xf>
    <xf numFmtId="0" fontId="22" fillId="36" borderId="17" xfId="0" applyFont="1" applyFill="1" applyBorder="1" applyAlignment="1">
      <alignment horizontal="center" vertical="center" wrapText="1"/>
    </xf>
    <xf numFmtId="0" fontId="22" fillId="36" borderId="18" xfId="0" applyFont="1" applyFill="1" applyBorder="1" applyAlignment="1">
      <alignment horizontal="center" vertical="center" wrapText="1"/>
    </xf>
    <xf numFmtId="0" fontId="22" fillId="36" borderId="19" xfId="0" applyFont="1" applyFill="1" applyBorder="1" applyAlignment="1">
      <alignment horizontal="center" vertical="center" wrapText="1"/>
    </xf>
    <xf numFmtId="0" fontId="26" fillId="40" borderId="10" xfId="0" applyFont="1" applyFill="1" applyBorder="1" applyAlignment="1">
      <alignment horizontal="center" vertical="center"/>
    </xf>
    <xf numFmtId="164" fontId="26" fillId="40" borderId="10" xfId="53" applyFont="1" applyFill="1" applyBorder="1" applyAlignment="1">
      <alignment horizontal="center" vertical="center"/>
    </xf>
    <xf numFmtId="0" fontId="23" fillId="0" borderId="17" xfId="0" applyFont="1" applyBorder="1" applyAlignment="1">
      <alignment horizontal="center"/>
    </xf>
    <xf numFmtId="0" fontId="23" fillId="0" borderId="18" xfId="0" applyFont="1" applyBorder="1" applyAlignment="1">
      <alignment horizontal="center"/>
    </xf>
    <xf numFmtId="0" fontId="23" fillId="0" borderId="19" xfId="0" applyFont="1" applyBorder="1" applyAlignment="1">
      <alignment horizontal="center"/>
    </xf>
    <xf numFmtId="164" fontId="23" fillId="0" borderId="17" xfId="53" applyFont="1" applyBorder="1" applyAlignment="1">
      <alignment horizontal="center"/>
    </xf>
    <xf numFmtId="164" fontId="23" fillId="0" borderId="19" xfId="53" applyFont="1" applyBorder="1" applyAlignment="1">
      <alignment horizontal="center"/>
    </xf>
    <xf numFmtId="0" fontId="26" fillId="40" borderId="10" xfId="0" applyFont="1" applyFill="1" applyBorder="1" applyAlignment="1">
      <alignment horizontal="center" vertical="center" wrapText="1"/>
    </xf>
    <xf numFmtId="164" fontId="26" fillId="40" borderId="10" xfId="53" applyFont="1" applyFill="1" applyBorder="1" applyAlignment="1">
      <alignment horizontal="center" vertical="center" wrapText="1"/>
    </xf>
    <xf numFmtId="0" fontId="26" fillId="38" borderId="17" xfId="0" applyFont="1" applyFill="1" applyBorder="1" applyAlignment="1">
      <alignment horizontal="center" vertical="center"/>
    </xf>
    <xf numFmtId="0" fontId="26" fillId="38" borderId="18" xfId="0" applyFont="1" applyFill="1" applyBorder="1" applyAlignment="1">
      <alignment horizontal="center" vertical="center"/>
    </xf>
    <xf numFmtId="0" fontId="26" fillId="38" borderId="19" xfId="0" applyFont="1" applyFill="1" applyBorder="1" applyAlignment="1">
      <alignment horizontal="center" vertical="center"/>
    </xf>
    <xf numFmtId="0" fontId="26" fillId="40" borderId="18" xfId="0" applyFont="1" applyFill="1" applyBorder="1" applyAlignment="1">
      <alignment horizontal="center" vertical="center" wrapText="1"/>
    </xf>
    <xf numFmtId="164" fontId="26" fillId="40" borderId="18" xfId="53" applyFont="1" applyFill="1" applyBorder="1" applyAlignment="1">
      <alignment horizontal="center" vertical="center"/>
    </xf>
    <xf numFmtId="164" fontId="26" fillId="40" borderId="19" xfId="53" applyFont="1" applyFill="1" applyBorder="1" applyAlignment="1">
      <alignment horizontal="center" vertical="center"/>
    </xf>
    <xf numFmtId="0" fontId="26" fillId="40" borderId="17" xfId="0" applyFont="1" applyFill="1" applyBorder="1" applyAlignment="1">
      <alignment horizontal="center" vertical="center" wrapText="1"/>
    </xf>
    <xf numFmtId="0" fontId="26" fillId="40" borderId="19" xfId="0" applyFont="1" applyFill="1" applyBorder="1" applyAlignment="1">
      <alignment horizontal="center" vertical="center" wrapText="1"/>
    </xf>
    <xf numFmtId="164" fontId="26" fillId="40" borderId="17" xfId="53" applyFont="1" applyFill="1" applyBorder="1" applyAlignment="1">
      <alignment horizontal="center" vertical="center"/>
    </xf>
    <xf numFmtId="0" fontId="22" fillId="37" borderId="0" xfId="0" applyFont="1" applyFill="1" applyBorder="1" applyAlignment="1">
      <alignment horizontal="center" vertical="center" wrapText="1"/>
    </xf>
    <xf numFmtId="0" fontId="24" fillId="37" borderId="0" xfId="0" applyFont="1" applyFill="1" applyBorder="1" applyAlignment="1">
      <alignment horizontal="center" vertical="center" wrapText="1"/>
    </xf>
    <xf numFmtId="0" fontId="22" fillId="40" borderId="10" xfId="0" applyFont="1" applyFill="1" applyBorder="1" applyAlignment="1">
      <alignment horizontal="center" vertical="center" wrapText="1"/>
    </xf>
    <xf numFmtId="0" fontId="22" fillId="38" borderId="17" xfId="0" applyFont="1" applyFill="1" applyBorder="1" applyAlignment="1">
      <alignment horizontal="center" vertical="center"/>
    </xf>
    <xf numFmtId="0" fontId="22" fillId="38" borderId="18" xfId="0" applyFont="1" applyFill="1" applyBorder="1" applyAlignment="1">
      <alignment horizontal="center" vertical="center"/>
    </xf>
    <xf numFmtId="0" fontId="22" fillId="38" borderId="19" xfId="0" applyFont="1" applyFill="1" applyBorder="1" applyAlignment="1">
      <alignment horizontal="center" vertical="center"/>
    </xf>
    <xf numFmtId="0" fontId="22" fillId="38" borderId="10" xfId="0" applyFont="1" applyFill="1" applyBorder="1" applyAlignment="1">
      <alignment horizontal="center" vertical="center" wrapText="1"/>
    </xf>
    <xf numFmtId="0" fontId="31" fillId="38" borderId="10" xfId="0" applyFont="1" applyFill="1" applyBorder="1" applyAlignment="1">
      <alignment horizontal="center" vertical="center" wrapText="1"/>
    </xf>
    <xf numFmtId="0" fontId="26" fillId="37" borderId="0" xfId="0" applyFont="1" applyFill="1" applyBorder="1" applyAlignment="1">
      <alignment horizontal="center" vertical="center" wrapText="1"/>
    </xf>
    <xf numFmtId="164" fontId="26" fillId="40" borderId="17" xfId="53" applyFont="1" applyFill="1" applyBorder="1" applyAlignment="1">
      <alignment horizontal="center" vertical="center" wrapText="1"/>
    </xf>
    <xf numFmtId="164" fontId="26" fillId="40" borderId="19" xfId="53" applyFont="1" applyFill="1" applyBorder="1" applyAlignment="1">
      <alignment horizontal="center" vertical="center" wrapText="1"/>
    </xf>
    <xf numFmtId="0" fontId="26" fillId="38" borderId="10" xfId="0" applyFont="1" applyFill="1" applyBorder="1" applyAlignment="1">
      <alignment horizontal="center" vertical="center" wrapText="1"/>
    </xf>
    <xf numFmtId="0" fontId="26" fillId="38" borderId="10" xfId="0" applyFont="1" applyFill="1" applyBorder="1" applyAlignment="1">
      <alignment horizontal="left" vertical="center" wrapText="1"/>
    </xf>
    <xf numFmtId="0" fontId="26" fillId="38" borderId="11" xfId="0" applyFont="1" applyFill="1" applyBorder="1" applyAlignment="1">
      <alignment horizontal="center" vertical="center" wrapText="1"/>
    </xf>
    <xf numFmtId="0" fontId="26" fillId="38" borderId="11" xfId="0" applyFont="1" applyFill="1" applyBorder="1" applyAlignment="1">
      <alignment horizontal="left" vertical="center" wrapText="1"/>
    </xf>
    <xf numFmtId="0" fontId="26" fillId="38" borderId="17" xfId="0" applyFont="1" applyFill="1" applyBorder="1" applyAlignment="1">
      <alignment horizontal="center" vertical="center" wrapText="1"/>
    </xf>
    <xf numFmtId="0" fontId="26" fillId="38" borderId="18" xfId="0" applyFont="1" applyFill="1" applyBorder="1" applyAlignment="1">
      <alignment horizontal="center" vertical="center" wrapText="1"/>
    </xf>
    <xf numFmtId="0" fontId="26" fillId="38" borderId="19" xfId="0" applyFont="1" applyFill="1" applyBorder="1" applyAlignment="1">
      <alignment horizontal="center" vertical="center" wrapText="1"/>
    </xf>
    <xf numFmtId="0" fontId="29" fillId="38" borderId="10" xfId="0" applyFont="1" applyFill="1" applyBorder="1" applyAlignment="1">
      <alignment horizontal="center" vertical="center"/>
    </xf>
    <xf numFmtId="0" fontId="26" fillId="36" borderId="10" xfId="0" applyFont="1" applyFill="1" applyBorder="1" applyAlignment="1">
      <alignment horizontal="center" vertical="center"/>
    </xf>
    <xf numFmtId="0" fontId="26" fillId="38" borderId="14" xfId="0" applyFont="1" applyFill="1" applyBorder="1" applyAlignment="1">
      <alignment horizontal="left" vertical="center" wrapText="1"/>
    </xf>
    <xf numFmtId="0" fontId="26" fillId="38" borderId="16" xfId="0" applyFont="1" applyFill="1" applyBorder="1" applyAlignment="1">
      <alignment horizontal="left" vertical="center" wrapText="1"/>
    </xf>
    <xf numFmtId="0" fontId="26" fillId="37" borderId="10" xfId="0" applyFont="1" applyFill="1" applyBorder="1" applyAlignment="1">
      <alignment horizontal="left" vertical="top" wrapText="1"/>
    </xf>
    <xf numFmtId="0" fontId="26" fillId="0" borderId="20" xfId="0" applyFont="1" applyBorder="1" applyAlignment="1">
      <alignment horizontal="left" vertical="center" wrapText="1"/>
    </xf>
    <xf numFmtId="0" fontId="26" fillId="0" borderId="11" xfId="0" applyFont="1" applyBorder="1" applyAlignment="1">
      <alignment horizontal="left" vertical="center" wrapText="1"/>
    </xf>
    <xf numFmtId="0" fontId="26" fillId="0" borderId="10" xfId="0" applyFont="1" applyBorder="1" applyAlignment="1">
      <alignment horizontal="left" vertical="center" wrapText="1"/>
    </xf>
    <xf numFmtId="0" fontId="26" fillId="0" borderId="0" xfId="0" applyFont="1" applyBorder="1" applyAlignment="1">
      <alignment horizontal="left" vertical="center" wrapText="1"/>
    </xf>
    <xf numFmtId="0" fontId="26" fillId="0" borderId="15" xfId="0" applyFont="1" applyBorder="1" applyAlignment="1">
      <alignment horizontal="left" vertical="center" wrapText="1"/>
    </xf>
    <xf numFmtId="0" fontId="26" fillId="37" borderId="10" xfId="0" applyFont="1" applyFill="1" applyBorder="1" applyAlignment="1">
      <alignment horizontal="left" vertical="center" wrapText="1"/>
    </xf>
    <xf numFmtId="0" fontId="26" fillId="37" borderId="11" xfId="0" applyFont="1" applyFill="1" applyBorder="1" applyAlignment="1">
      <alignment horizontal="left" vertical="center" wrapText="1"/>
    </xf>
    <xf numFmtId="0" fontId="26" fillId="37" borderId="22" xfId="0" applyFont="1" applyFill="1" applyBorder="1" applyAlignment="1">
      <alignment horizontal="center" vertical="center" wrapText="1"/>
    </xf>
    <xf numFmtId="0" fontId="2" fillId="34" borderId="0" xfId="0" applyFont="1" applyFill="1" applyAlignment="1">
      <alignment horizontal="left" wrapText="1"/>
    </xf>
    <xf numFmtId="0" fontId="2" fillId="36" borderId="0" xfId="0" applyFont="1" applyFill="1" applyAlignment="1">
      <alignment horizontal="left" vertical="top" wrapText="1"/>
    </xf>
    <xf numFmtId="0" fontId="2" fillId="34" borderId="0" xfId="0" applyFont="1" applyFill="1" applyAlignment="1">
      <alignment horizontal="left" vertical="top" wrapText="1"/>
    </xf>
    <xf numFmtId="0" fontId="2" fillId="0" borderId="0" xfId="0" applyFont="1" applyAlignment="1">
      <alignment horizontal="left"/>
    </xf>
    <xf numFmtId="0" fontId="2" fillId="0" borderId="0" xfId="0" applyFont="1" applyAlignment="1">
      <alignment horizontal="left" vertical="top"/>
    </xf>
    <xf numFmtId="0" fontId="30" fillId="35" borderId="17" xfId="0" applyFont="1" applyFill="1" applyBorder="1" applyAlignment="1">
      <alignment horizontal="center" vertical="center"/>
    </xf>
    <xf numFmtId="0" fontId="30" fillId="35" borderId="18" xfId="0" applyFont="1" applyFill="1" applyBorder="1" applyAlignment="1">
      <alignment horizontal="center" vertical="center"/>
    </xf>
    <xf numFmtId="0" fontId="30" fillId="35" borderId="19" xfId="0" applyFont="1" applyFill="1" applyBorder="1" applyAlignment="1">
      <alignment horizontal="center" vertical="center"/>
    </xf>
    <xf numFmtId="0" fontId="30" fillId="38" borderId="17" xfId="0" applyFont="1" applyFill="1" applyBorder="1" applyAlignment="1">
      <alignment horizontal="center" vertical="center" wrapText="1"/>
    </xf>
    <xf numFmtId="0" fontId="30" fillId="38" borderId="18" xfId="0" applyFont="1" applyFill="1" applyBorder="1" applyAlignment="1">
      <alignment horizontal="center" vertical="center" wrapText="1"/>
    </xf>
    <xf numFmtId="0" fontId="30" fillId="38" borderId="19" xfId="0" applyFont="1" applyFill="1" applyBorder="1" applyAlignment="1">
      <alignment horizontal="center" vertical="center" wrapText="1"/>
    </xf>
    <xf numFmtId="0" fontId="29" fillId="39" borderId="17" xfId="0" applyFont="1" applyFill="1" applyBorder="1" applyAlignment="1">
      <alignment horizontal="center" vertical="center" wrapText="1"/>
    </xf>
    <xf numFmtId="0" fontId="29" fillId="39" borderId="18" xfId="0" applyFont="1" applyFill="1" applyBorder="1" applyAlignment="1">
      <alignment horizontal="center" vertical="center" wrapText="1"/>
    </xf>
    <xf numFmtId="0" fontId="29" fillId="39" borderId="19" xfId="0" applyFont="1" applyFill="1" applyBorder="1" applyAlignment="1">
      <alignment horizontal="center" vertical="center" wrapText="1"/>
    </xf>
    <xf numFmtId="0" fontId="23" fillId="0" borderId="17" xfId="0" applyFont="1" applyBorder="1" applyAlignment="1">
      <alignment horizontal="left" vertical="center" wrapText="1"/>
    </xf>
    <xf numFmtId="0" fontId="23" fillId="0" borderId="19" xfId="0" applyFont="1" applyBorder="1" applyAlignment="1">
      <alignment horizontal="left" vertical="center" wrapText="1"/>
    </xf>
    <xf numFmtId="0" fontId="23" fillId="0" borderId="17" xfId="0" applyFont="1" applyBorder="1" applyAlignment="1">
      <alignment horizontal="center" vertical="center" wrapText="1"/>
    </xf>
    <xf numFmtId="0" fontId="23" fillId="0" borderId="19" xfId="0" applyFont="1" applyBorder="1" applyAlignment="1">
      <alignment horizontal="center" vertical="center" wrapText="1"/>
    </xf>
    <xf numFmtId="0" fontId="29" fillId="39" borderId="10" xfId="0" applyFont="1" applyFill="1" applyBorder="1" applyAlignment="1">
      <alignment horizontal="center" vertical="center"/>
    </xf>
    <xf numFmtId="0" fontId="26" fillId="39" borderId="17" xfId="0" applyFont="1" applyFill="1" applyBorder="1" applyAlignment="1">
      <alignment horizontal="center" vertical="center" wrapText="1"/>
    </xf>
    <xf numFmtId="0" fontId="26" fillId="39" borderId="19" xfId="0" applyFont="1" applyFill="1" applyBorder="1" applyAlignment="1">
      <alignment horizontal="center" vertical="center" wrapText="1"/>
    </xf>
    <xf numFmtId="0" fontId="23" fillId="0" borderId="10" xfId="0" applyFont="1" applyBorder="1" applyAlignment="1">
      <alignment horizontal="center" vertical="center" wrapText="1"/>
    </xf>
    <xf numFmtId="164" fontId="23" fillId="40" borderId="10" xfId="53" applyFont="1" applyFill="1" applyBorder="1" applyAlignment="1">
      <alignment horizontal="center" vertical="center" wrapText="1"/>
    </xf>
    <xf numFmtId="0" fontId="26" fillId="38" borderId="24" xfId="0" applyFont="1" applyFill="1" applyBorder="1" applyAlignment="1">
      <alignment horizontal="center" vertical="center" wrapText="1"/>
    </xf>
    <xf numFmtId="0" fontId="26" fillId="38" borderId="16" xfId="0" applyFont="1" applyFill="1" applyBorder="1" applyAlignment="1">
      <alignment horizontal="center" vertical="center" wrapText="1"/>
    </xf>
  </cellXfs>
  <cellStyles count="54">
    <cellStyle name="20% - Ênfase1" xfId="22" builtinId="30" customBuiltin="1"/>
    <cellStyle name="20% - Ênfase2" xfId="26" builtinId="34" customBuiltin="1"/>
    <cellStyle name="20% - Ênfase3" xfId="30" builtinId="38" customBuiltin="1"/>
    <cellStyle name="20% - Ênfase4" xfId="34" builtinId="42" customBuiltin="1"/>
    <cellStyle name="20% - Ênfase5" xfId="38" builtinId="46" customBuiltin="1"/>
    <cellStyle name="20% - Ênfase6" xfId="42" builtinId="50" customBuiltin="1"/>
    <cellStyle name="40% - Ênfase1" xfId="23" builtinId="31" customBuiltin="1"/>
    <cellStyle name="40% - Ênfase2" xfId="27" builtinId="35" customBuiltin="1"/>
    <cellStyle name="40% - Ênfase3" xfId="31" builtinId="39" customBuiltin="1"/>
    <cellStyle name="40% - Ênfase4" xfId="35" builtinId="43" customBuiltin="1"/>
    <cellStyle name="40% - Ênfase5" xfId="39" builtinId="47" customBuiltin="1"/>
    <cellStyle name="40% - Ênfase6" xfId="43" builtinId="51" customBuiltin="1"/>
    <cellStyle name="60% - Ênfase1" xfId="24" builtinId="32" customBuiltin="1"/>
    <cellStyle name="60% - Ênfase2" xfId="28" builtinId="36" customBuiltin="1"/>
    <cellStyle name="60% - Ênfase3" xfId="32" builtinId="40" customBuiltin="1"/>
    <cellStyle name="60% - Ênfase4" xfId="36" builtinId="44" customBuiltin="1"/>
    <cellStyle name="60% - Ênfase5" xfId="40" builtinId="48" customBuiltin="1"/>
    <cellStyle name="60% - Ênfase6" xfId="44" builtinId="52" customBuiltin="1"/>
    <cellStyle name="Bom" xfId="9" builtinId="26" customBuiltin="1"/>
    <cellStyle name="Cálculo" xfId="14" builtinId="22" customBuiltin="1"/>
    <cellStyle name="Célula de Verificação" xfId="16" builtinId="23" customBuiltin="1"/>
    <cellStyle name="Célula Vinculada" xfId="15" builtinId="24" customBuiltin="1"/>
    <cellStyle name="Ênfase1" xfId="21" builtinId="29" customBuiltin="1"/>
    <cellStyle name="Ênfase2" xfId="25" builtinId="33" customBuiltin="1"/>
    <cellStyle name="Ênfase3" xfId="29" builtinId="37" customBuiltin="1"/>
    <cellStyle name="Ênfase4" xfId="33" builtinId="41" customBuiltin="1"/>
    <cellStyle name="Ênfase5" xfId="37" builtinId="45" customBuiltin="1"/>
    <cellStyle name="Ênfase6" xfId="41" builtinId="49" customBuiltin="1"/>
    <cellStyle name="Entrada" xfId="12" builtinId="20" customBuiltin="1"/>
    <cellStyle name="Moeda" xfId="53" builtinId="4"/>
    <cellStyle name="Neutro" xfId="11" builtinId="28" customBuiltin="1"/>
    <cellStyle name="Normal" xfId="0" builtinId="0"/>
    <cellStyle name="Normal 2" xfId="46" xr:uid="{00000000-0005-0000-0000-000021000000}"/>
    <cellStyle name="Nota" xfId="18" builtinId="10" customBuiltin="1"/>
    <cellStyle name="Porcentagem" xfId="52" builtinId="5"/>
    <cellStyle name="Ruim" xfId="10" builtinId="27" customBuiltin="1"/>
    <cellStyle name="Saída" xfId="13" builtinId="21" customBuiltin="1"/>
    <cellStyle name="Texto de Aviso" xfId="17" builtinId="11" customBuiltin="1"/>
    <cellStyle name="Texto Explicativo" xfId="19" builtinId="53" customBuiltin="1"/>
    <cellStyle name="Título" xfId="4" builtinId="15" customBuiltin="1"/>
    <cellStyle name="Título 1" xfId="5" builtinId="16" customBuiltin="1"/>
    <cellStyle name="Título 2" xfId="6" builtinId="17" customBuiltin="1"/>
    <cellStyle name="Título 3" xfId="7" builtinId="18" customBuiltin="1"/>
    <cellStyle name="Título 4" xfId="8" builtinId="19" customBuiltin="1"/>
    <cellStyle name="Total" xfId="20" builtinId="25" customBuiltin="1"/>
    <cellStyle name="Vírgula" xfId="51" builtinId="3"/>
    <cellStyle name="Vírgula 2" xfId="1" xr:uid="{00000000-0005-0000-0000-00002E000000}"/>
    <cellStyle name="Vírgula 3" xfId="3" xr:uid="{00000000-0005-0000-0000-00002F000000}"/>
    <cellStyle name="Vírgula 3 2" xfId="49" xr:uid="{00000000-0005-0000-0000-000030000000}"/>
    <cellStyle name="Vírgula 4" xfId="2" xr:uid="{00000000-0005-0000-0000-000031000000}"/>
    <cellStyle name="Vírgula 4 2" xfId="48" xr:uid="{00000000-0005-0000-0000-000032000000}"/>
    <cellStyle name="Vírgula 5" xfId="45" xr:uid="{00000000-0005-0000-0000-000033000000}"/>
    <cellStyle name="Vírgula 5 2" xfId="50" xr:uid="{00000000-0005-0000-0000-000034000000}"/>
    <cellStyle name="Vírgula 6" xfId="47" xr:uid="{00000000-0005-0000-0000-000035000000}"/>
  </cellStyles>
  <dxfs count="0"/>
  <tableStyles count="0" defaultTableStyle="TableStyleMedium2" defaultPivotStyle="PivotStyleLight16"/>
  <colors>
    <mruColors>
      <color rgb="FFFF33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Escritório">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D125"/>
  <sheetViews>
    <sheetView showGridLines="0" zoomScale="115" zoomScaleNormal="115" workbookViewId="0">
      <selection activeCell="C40" sqref="C40"/>
    </sheetView>
  </sheetViews>
  <sheetFormatPr defaultColWidth="9.140625" defaultRowHeight="15.75" x14ac:dyDescent="0.25"/>
  <cols>
    <col min="1" max="1" width="9.140625" style="1"/>
    <col min="2" max="2" width="49.42578125" style="1" customWidth="1"/>
    <col min="3" max="3" width="18" style="1" customWidth="1"/>
    <col min="4" max="4" width="14.28515625" style="1" customWidth="1"/>
    <col min="5" max="5" width="12.7109375" style="1" customWidth="1"/>
    <col min="6" max="6" width="12" style="1" customWidth="1"/>
    <col min="7" max="7" width="15.140625" style="1" customWidth="1"/>
    <col min="8" max="16384" width="9.140625" style="1"/>
  </cols>
  <sheetData>
    <row r="1" spans="1:4" s="2" customFormat="1" ht="23.25" customHeight="1" x14ac:dyDescent="0.25">
      <c r="A1" s="197" t="s">
        <v>100</v>
      </c>
      <c r="B1" s="197"/>
      <c r="C1" s="197"/>
      <c r="D1" s="197"/>
    </row>
    <row r="2" spans="1:4" s="4" customFormat="1" ht="10.5" customHeight="1" x14ac:dyDescent="0.3">
      <c r="A2" s="3"/>
      <c r="B2" s="3"/>
      <c r="C2" s="3"/>
      <c r="D2" s="3"/>
    </row>
    <row r="3" spans="1:4" s="4" customFormat="1" ht="27" customHeight="1" x14ac:dyDescent="0.25">
      <c r="A3" s="206" t="s">
        <v>85</v>
      </c>
      <c r="B3" s="206"/>
      <c r="C3" s="206"/>
      <c r="D3" s="206"/>
    </row>
    <row r="4" spans="1:4" s="4" customFormat="1" ht="10.5" customHeight="1" x14ac:dyDescent="0.3">
      <c r="A4" s="5"/>
      <c r="B4" s="6"/>
      <c r="C4" s="6"/>
      <c r="D4" s="5"/>
    </row>
    <row r="5" spans="1:4" s="4" customFormat="1" ht="10.5" customHeight="1" x14ac:dyDescent="0.25">
      <c r="A5" s="205" t="s">
        <v>98</v>
      </c>
      <c r="B5" s="205"/>
      <c r="C5" s="205"/>
      <c r="D5" s="7"/>
    </row>
    <row r="6" spans="1:4" s="4" customFormat="1" ht="10.5" customHeight="1" x14ac:dyDescent="0.25">
      <c r="A6" s="205" t="s">
        <v>99</v>
      </c>
      <c r="B6" s="205"/>
      <c r="C6" s="205"/>
      <c r="D6" s="8"/>
    </row>
    <row r="7" spans="1:4" s="4" customFormat="1" ht="10.5" customHeight="1" x14ac:dyDescent="0.3">
      <c r="A7" s="7"/>
      <c r="B7" s="7"/>
      <c r="C7" s="8"/>
      <c r="D7" s="7"/>
    </row>
    <row r="8" spans="1:4" s="4" customFormat="1" ht="10.5" customHeight="1" x14ac:dyDescent="0.25">
      <c r="A8" s="198" t="s">
        <v>75</v>
      </c>
      <c r="B8" s="198"/>
      <c r="C8" s="198"/>
      <c r="D8" s="7"/>
    </row>
    <row r="9" spans="1:4" s="4" customFormat="1" ht="10.5" customHeight="1" x14ac:dyDescent="0.25">
      <c r="A9" s="9" t="s">
        <v>24</v>
      </c>
      <c r="B9" s="10" t="s">
        <v>76</v>
      </c>
      <c r="C9" s="9"/>
      <c r="D9" s="7"/>
    </row>
    <row r="10" spans="1:4" s="4" customFormat="1" ht="10.5" customHeight="1" x14ac:dyDescent="0.25">
      <c r="A10" s="9" t="s">
        <v>26</v>
      </c>
      <c r="B10" s="10" t="s">
        <v>77</v>
      </c>
      <c r="C10" s="9"/>
      <c r="D10" s="7"/>
    </row>
    <row r="11" spans="1:4" s="4" customFormat="1" ht="10.5" customHeight="1" x14ac:dyDescent="0.25">
      <c r="A11" s="9" t="s">
        <v>27</v>
      </c>
      <c r="B11" s="10" t="s">
        <v>78</v>
      </c>
      <c r="C11" s="9"/>
      <c r="D11" s="7"/>
    </row>
    <row r="12" spans="1:4" s="4" customFormat="1" ht="10.5" customHeight="1" x14ac:dyDescent="0.3">
      <c r="A12" s="9" t="s">
        <v>97</v>
      </c>
      <c r="B12" s="10" t="s">
        <v>79</v>
      </c>
      <c r="C12" s="9"/>
      <c r="D12" s="7"/>
    </row>
    <row r="13" spans="1:4" s="4" customFormat="1" ht="10.5" customHeight="1" x14ac:dyDescent="0.25">
      <c r="A13" s="9" t="s">
        <v>30</v>
      </c>
      <c r="B13" s="10" t="s">
        <v>80</v>
      </c>
      <c r="C13" s="9"/>
      <c r="D13" s="7"/>
    </row>
    <row r="14" spans="1:4" s="4" customFormat="1" ht="10.5" customHeight="1" x14ac:dyDescent="0.25">
      <c r="A14" s="9" t="s">
        <v>31</v>
      </c>
      <c r="B14" s="10" t="s">
        <v>81</v>
      </c>
      <c r="C14" s="9"/>
      <c r="D14" s="7"/>
    </row>
    <row r="15" spans="1:4" s="4" customFormat="1" ht="10.5" customHeight="1" x14ac:dyDescent="0.3">
      <c r="A15" s="9" t="s">
        <v>32</v>
      </c>
      <c r="B15" s="10" t="s">
        <v>82</v>
      </c>
      <c r="C15" s="9"/>
      <c r="D15" s="7"/>
    </row>
    <row r="16" spans="1:4" s="4" customFormat="1" ht="10.5" customHeight="1" x14ac:dyDescent="0.3">
      <c r="A16" s="9" t="s">
        <v>48</v>
      </c>
      <c r="B16" s="10" t="s">
        <v>84</v>
      </c>
      <c r="C16" s="9"/>
      <c r="D16" s="7"/>
    </row>
    <row r="17" spans="1:4" s="4" customFormat="1" ht="10.5" customHeight="1" x14ac:dyDescent="0.3">
      <c r="A17" s="198" t="s">
        <v>0</v>
      </c>
      <c r="B17" s="198"/>
      <c r="C17" s="9"/>
      <c r="D17" s="7"/>
    </row>
    <row r="18" spans="1:4" s="2" customFormat="1" ht="10.5" customHeight="1" x14ac:dyDescent="0.3"/>
    <row r="19" spans="1:4" s="2" customFormat="1" ht="10.5" customHeight="1" x14ac:dyDescent="0.25">
      <c r="A19" s="203" t="s">
        <v>21</v>
      </c>
      <c r="B19" s="203"/>
      <c r="C19" s="203"/>
    </row>
    <row r="20" spans="1:4" s="2" customFormat="1" ht="10.5" customHeight="1" x14ac:dyDescent="0.3"/>
    <row r="21" spans="1:4" s="2" customFormat="1" ht="10.5" customHeight="1" x14ac:dyDescent="0.25">
      <c r="A21" s="15">
        <v>1</v>
      </c>
      <c r="B21" s="15" t="s">
        <v>22</v>
      </c>
      <c r="C21" s="15" t="s">
        <v>23</v>
      </c>
    </row>
    <row r="22" spans="1:4" s="2" customFormat="1" ht="10.5" customHeight="1" x14ac:dyDescent="0.25">
      <c r="A22" s="9" t="s">
        <v>24</v>
      </c>
      <c r="B22" s="10" t="s">
        <v>25</v>
      </c>
      <c r="C22" s="9"/>
    </row>
    <row r="23" spans="1:4" s="2" customFormat="1" ht="10.5" customHeight="1" x14ac:dyDescent="0.25">
      <c r="A23" s="9" t="s">
        <v>26</v>
      </c>
      <c r="B23" s="10" t="s">
        <v>86</v>
      </c>
      <c r="C23" s="9"/>
    </row>
    <row r="24" spans="1:4" s="2" customFormat="1" ht="10.5" customHeight="1" x14ac:dyDescent="0.25">
      <c r="A24" s="9" t="s">
        <v>27</v>
      </c>
      <c r="B24" s="10" t="s">
        <v>87</v>
      </c>
      <c r="C24" s="9"/>
    </row>
    <row r="25" spans="1:4" s="2" customFormat="1" ht="10.5" customHeight="1" x14ac:dyDescent="0.3">
      <c r="A25" s="9" t="s">
        <v>29</v>
      </c>
      <c r="B25" s="10" t="s">
        <v>28</v>
      </c>
      <c r="C25" s="9"/>
    </row>
    <row r="26" spans="1:4" s="2" customFormat="1" ht="10.5" customHeight="1" x14ac:dyDescent="0.3">
      <c r="A26" s="198" t="s">
        <v>0</v>
      </c>
      <c r="B26" s="198"/>
      <c r="C26" s="9"/>
    </row>
    <row r="27" spans="1:4" s="2" customFormat="1" ht="10.5" customHeight="1" x14ac:dyDescent="0.3"/>
    <row r="28" spans="1:4" s="2" customFormat="1" ht="10.5" customHeight="1" x14ac:dyDescent="0.25">
      <c r="A28" s="199" t="s">
        <v>33</v>
      </c>
      <c r="B28" s="199"/>
      <c r="C28" s="199"/>
    </row>
    <row r="29" spans="1:4" s="2" customFormat="1" ht="10.5" customHeight="1" x14ac:dyDescent="0.25">
      <c r="A29" s="11"/>
    </row>
    <row r="30" spans="1:4" s="2" customFormat="1" ht="10.5" customHeight="1" x14ac:dyDescent="0.25">
      <c r="A30" s="200" t="s">
        <v>34</v>
      </c>
      <c r="B30" s="200"/>
      <c r="C30" s="200"/>
    </row>
    <row r="31" spans="1:4" s="2" customFormat="1" ht="10.5" customHeight="1" x14ac:dyDescent="0.25"/>
    <row r="32" spans="1:4" s="2" customFormat="1" ht="10.5" customHeight="1" x14ac:dyDescent="0.25">
      <c r="A32" s="15" t="s">
        <v>35</v>
      </c>
      <c r="B32" s="15" t="s">
        <v>36</v>
      </c>
      <c r="C32" s="15" t="s">
        <v>23</v>
      </c>
    </row>
    <row r="33" spans="1:4" s="2" customFormat="1" ht="10.5" customHeight="1" x14ac:dyDescent="0.25">
      <c r="A33" s="9" t="s">
        <v>24</v>
      </c>
      <c r="B33" s="10" t="s">
        <v>37</v>
      </c>
      <c r="C33" s="9"/>
    </row>
    <row r="34" spans="1:4" s="2" customFormat="1" ht="10.5" customHeight="1" x14ac:dyDescent="0.25">
      <c r="A34" s="9" t="s">
        <v>26</v>
      </c>
      <c r="B34" s="10" t="s">
        <v>38</v>
      </c>
      <c r="C34" s="9"/>
    </row>
    <row r="35" spans="1:4" s="2" customFormat="1" ht="10.5" customHeight="1" x14ac:dyDescent="0.25">
      <c r="A35" s="198" t="s">
        <v>0</v>
      </c>
      <c r="B35" s="198"/>
      <c r="C35" s="9"/>
    </row>
    <row r="36" spans="1:4" s="2" customFormat="1" ht="10.5" customHeight="1" x14ac:dyDescent="0.25"/>
    <row r="37" spans="1:4" s="2" customFormat="1" ht="10.5" customHeight="1" x14ac:dyDescent="0.25">
      <c r="A37" s="204" t="s">
        <v>39</v>
      </c>
      <c r="B37" s="204"/>
      <c r="C37" s="204"/>
      <c r="D37" s="204"/>
    </row>
    <row r="38" spans="1:4" s="2" customFormat="1" ht="10.5" customHeight="1" x14ac:dyDescent="0.25"/>
    <row r="39" spans="1:4" s="2" customFormat="1" ht="10.5" customHeight="1" x14ac:dyDescent="0.25">
      <c r="A39" s="15" t="s">
        <v>40</v>
      </c>
      <c r="B39" s="15" t="s">
        <v>41</v>
      </c>
      <c r="C39" s="15" t="s">
        <v>42</v>
      </c>
      <c r="D39" s="15" t="s">
        <v>23</v>
      </c>
    </row>
    <row r="40" spans="1:4" s="2" customFormat="1" ht="10.5" customHeight="1" x14ac:dyDescent="0.25">
      <c r="A40" s="9" t="s">
        <v>24</v>
      </c>
      <c r="B40" s="10" t="s">
        <v>43</v>
      </c>
      <c r="C40" s="12">
        <v>0.2</v>
      </c>
      <c r="D40" s="9"/>
    </row>
    <row r="41" spans="1:4" s="2" customFormat="1" ht="10.5" customHeight="1" x14ac:dyDescent="0.25">
      <c r="A41" s="9" t="s">
        <v>26</v>
      </c>
      <c r="B41" s="10" t="s">
        <v>44</v>
      </c>
      <c r="C41" s="12">
        <v>2.5000000000000001E-2</v>
      </c>
      <c r="D41" s="9"/>
    </row>
    <row r="42" spans="1:4" s="2" customFormat="1" ht="10.5" customHeight="1" x14ac:dyDescent="0.25">
      <c r="A42" s="9" t="s">
        <v>27</v>
      </c>
      <c r="B42" s="10" t="s">
        <v>45</v>
      </c>
      <c r="C42" s="16"/>
      <c r="D42" s="9"/>
    </row>
    <row r="43" spans="1:4" s="2" customFormat="1" ht="10.5" customHeight="1" x14ac:dyDescent="0.25">
      <c r="A43" s="9" t="s">
        <v>29</v>
      </c>
      <c r="B43" s="10" t="s">
        <v>46</v>
      </c>
      <c r="C43" s="12">
        <v>1.4999999999999999E-2</v>
      </c>
      <c r="D43" s="9"/>
    </row>
    <row r="44" spans="1:4" s="2" customFormat="1" ht="10.5" customHeight="1" x14ac:dyDescent="0.25">
      <c r="A44" s="9" t="s">
        <v>30</v>
      </c>
      <c r="B44" s="10" t="s">
        <v>47</v>
      </c>
      <c r="C44" s="12">
        <v>0.01</v>
      </c>
      <c r="D44" s="9"/>
    </row>
    <row r="45" spans="1:4" s="2" customFormat="1" ht="10.5" customHeight="1" x14ac:dyDescent="0.25">
      <c r="A45" s="9" t="s">
        <v>31</v>
      </c>
      <c r="B45" s="10" t="s">
        <v>2</v>
      </c>
      <c r="C45" s="12">
        <v>6.0000000000000001E-3</v>
      </c>
      <c r="D45" s="9"/>
    </row>
    <row r="46" spans="1:4" s="2" customFormat="1" ht="10.5" customHeight="1" x14ac:dyDescent="0.25">
      <c r="A46" s="9" t="s">
        <v>32</v>
      </c>
      <c r="B46" s="10" t="s">
        <v>3</v>
      </c>
      <c r="C46" s="12">
        <v>2E-3</v>
      </c>
      <c r="D46" s="9"/>
    </row>
    <row r="47" spans="1:4" s="2" customFormat="1" ht="10.5" customHeight="1" x14ac:dyDescent="0.25">
      <c r="A47" s="9" t="s">
        <v>48</v>
      </c>
      <c r="B47" s="10" t="s">
        <v>4</v>
      </c>
      <c r="C47" s="12">
        <v>0.08</v>
      </c>
      <c r="D47" s="9"/>
    </row>
    <row r="48" spans="1:4" s="2" customFormat="1" ht="10.5" customHeight="1" x14ac:dyDescent="0.25">
      <c r="A48" s="198" t="s">
        <v>49</v>
      </c>
      <c r="B48" s="198"/>
      <c r="C48" s="12"/>
      <c r="D48" s="9"/>
    </row>
    <row r="49" spans="1:3" s="2" customFormat="1" ht="10.5" customHeight="1" x14ac:dyDescent="0.25"/>
    <row r="50" spans="1:3" s="2" customFormat="1" ht="10.5" customHeight="1" x14ac:dyDescent="0.25">
      <c r="A50" s="200" t="s">
        <v>50</v>
      </c>
      <c r="B50" s="200"/>
      <c r="C50" s="200"/>
    </row>
    <row r="51" spans="1:3" s="2" customFormat="1" ht="10.5" customHeight="1" x14ac:dyDescent="0.25"/>
    <row r="52" spans="1:3" s="2" customFormat="1" ht="10.5" customHeight="1" x14ac:dyDescent="0.25">
      <c r="A52" s="15" t="s">
        <v>51</v>
      </c>
      <c r="B52" s="15" t="s">
        <v>52</v>
      </c>
      <c r="C52" s="15" t="s">
        <v>23</v>
      </c>
    </row>
    <row r="53" spans="1:3" s="2" customFormat="1" ht="10.5" customHeight="1" x14ac:dyDescent="0.25">
      <c r="A53" s="9" t="s">
        <v>24</v>
      </c>
      <c r="B53" s="10" t="s">
        <v>5</v>
      </c>
      <c r="C53" s="9"/>
    </row>
    <row r="54" spans="1:3" s="2" customFormat="1" ht="10.5" customHeight="1" x14ac:dyDescent="0.25">
      <c r="A54" s="9" t="s">
        <v>26</v>
      </c>
      <c r="B54" s="10" t="s">
        <v>53</v>
      </c>
      <c r="C54" s="9"/>
    </row>
    <row r="55" spans="1:3" s="2" customFormat="1" ht="10.5" customHeight="1" x14ac:dyDescent="0.25">
      <c r="A55" s="9" t="s">
        <v>27</v>
      </c>
      <c r="B55" s="10" t="s">
        <v>72</v>
      </c>
      <c r="C55" s="9"/>
    </row>
    <row r="56" spans="1:3" s="2" customFormat="1" ht="10.5" customHeight="1" x14ac:dyDescent="0.25">
      <c r="A56" s="9" t="s">
        <v>29</v>
      </c>
      <c r="B56" s="10" t="s">
        <v>73</v>
      </c>
      <c r="C56" s="9"/>
    </row>
    <row r="57" spans="1:3" s="2" customFormat="1" ht="10.5" customHeight="1" x14ac:dyDescent="0.25">
      <c r="A57" s="9" t="s">
        <v>30</v>
      </c>
      <c r="B57" s="10" t="s">
        <v>74</v>
      </c>
      <c r="C57" s="9"/>
    </row>
    <row r="58" spans="1:3" s="2" customFormat="1" ht="10.5" customHeight="1" x14ac:dyDescent="0.25">
      <c r="A58" s="198" t="s">
        <v>0</v>
      </c>
      <c r="B58" s="198"/>
      <c r="C58" s="9"/>
    </row>
    <row r="59" spans="1:3" s="2" customFormat="1" ht="10.5" customHeight="1" x14ac:dyDescent="0.25"/>
    <row r="60" spans="1:3" s="2" customFormat="1" ht="10.5" customHeight="1" x14ac:dyDescent="0.25">
      <c r="A60" s="200" t="s">
        <v>54</v>
      </c>
      <c r="B60" s="200"/>
      <c r="C60" s="200"/>
    </row>
    <row r="61" spans="1:3" s="2" customFormat="1" ht="10.5" customHeight="1" x14ac:dyDescent="0.25"/>
    <row r="62" spans="1:3" s="2" customFormat="1" ht="10.5" customHeight="1" x14ac:dyDescent="0.25">
      <c r="A62" s="15">
        <v>2</v>
      </c>
      <c r="B62" s="15" t="s">
        <v>55</v>
      </c>
      <c r="C62" s="15" t="s">
        <v>23</v>
      </c>
    </row>
    <row r="63" spans="1:3" s="2" customFormat="1" ht="10.5" customHeight="1" x14ac:dyDescent="0.25">
      <c r="A63" s="9" t="s">
        <v>35</v>
      </c>
      <c r="B63" s="10" t="s">
        <v>36</v>
      </c>
      <c r="C63" s="9"/>
    </row>
    <row r="64" spans="1:3" s="2" customFormat="1" ht="10.5" customHeight="1" x14ac:dyDescent="0.25">
      <c r="A64" s="9" t="s">
        <v>40</v>
      </c>
      <c r="B64" s="10" t="s">
        <v>41</v>
      </c>
      <c r="C64" s="9"/>
    </row>
    <row r="65" spans="1:3" s="2" customFormat="1" ht="10.5" customHeight="1" x14ac:dyDescent="0.25">
      <c r="A65" s="9" t="s">
        <v>51</v>
      </c>
      <c r="B65" s="10" t="s">
        <v>52</v>
      </c>
      <c r="C65" s="9"/>
    </row>
    <row r="66" spans="1:3" s="2" customFormat="1" ht="10.5" customHeight="1" x14ac:dyDescent="0.25">
      <c r="A66" s="198" t="s">
        <v>0</v>
      </c>
      <c r="B66" s="198"/>
      <c r="C66" s="9"/>
    </row>
    <row r="67" spans="1:3" s="2" customFormat="1" ht="10.5" customHeight="1" x14ac:dyDescent="0.25"/>
    <row r="68" spans="1:3" s="2" customFormat="1" ht="10.5" customHeight="1" x14ac:dyDescent="0.25">
      <c r="A68" s="202" t="s">
        <v>56</v>
      </c>
      <c r="B68" s="202"/>
      <c r="C68" s="202"/>
    </row>
    <row r="69" spans="1:3" s="2" customFormat="1" ht="10.5" customHeight="1" x14ac:dyDescent="0.25">
      <c r="A69" s="17"/>
      <c r="B69" s="17"/>
      <c r="C69" s="17"/>
    </row>
    <row r="70" spans="1:3" s="2" customFormat="1" ht="10.5" customHeight="1" x14ac:dyDescent="0.25">
      <c r="A70" s="18">
        <v>3</v>
      </c>
      <c r="B70" s="18" t="s">
        <v>57</v>
      </c>
      <c r="C70" s="18" t="s">
        <v>23</v>
      </c>
    </row>
    <row r="71" spans="1:3" s="2" customFormat="1" ht="10.5" customHeight="1" x14ac:dyDescent="0.25">
      <c r="A71" s="19" t="s">
        <v>24</v>
      </c>
      <c r="B71" s="20" t="s">
        <v>58</v>
      </c>
      <c r="C71" s="19"/>
    </row>
    <row r="72" spans="1:3" s="2" customFormat="1" ht="10.5" customHeight="1" x14ac:dyDescent="0.25">
      <c r="A72" s="19" t="s">
        <v>26</v>
      </c>
      <c r="B72" s="20" t="s">
        <v>59</v>
      </c>
      <c r="C72" s="19"/>
    </row>
    <row r="73" spans="1:3" s="2" customFormat="1" ht="10.5" customHeight="1" x14ac:dyDescent="0.25">
      <c r="A73" s="19" t="s">
        <v>27</v>
      </c>
      <c r="B73" s="20" t="s">
        <v>60</v>
      </c>
      <c r="C73" s="19"/>
    </row>
    <row r="74" spans="1:3" s="2" customFormat="1" ht="10.5" customHeight="1" x14ac:dyDescent="0.25">
      <c r="A74" s="19" t="s">
        <v>29</v>
      </c>
      <c r="B74" s="20" t="s">
        <v>61</v>
      </c>
      <c r="C74" s="19"/>
    </row>
    <row r="75" spans="1:3" s="2" customFormat="1" ht="10.5" customHeight="1" x14ac:dyDescent="0.25">
      <c r="A75" s="201" t="s">
        <v>0</v>
      </c>
      <c r="B75" s="201"/>
      <c r="C75" s="19"/>
    </row>
    <row r="76" spans="1:3" s="2" customFormat="1" ht="10.5" customHeight="1" x14ac:dyDescent="0.25">
      <c r="A76" s="21"/>
      <c r="B76" s="21"/>
      <c r="C76" s="21"/>
    </row>
    <row r="77" spans="1:3" s="2" customFormat="1" ht="10.5" customHeight="1" x14ac:dyDescent="0.25">
      <c r="A77" s="199" t="s">
        <v>62</v>
      </c>
      <c r="B77" s="199"/>
      <c r="C77" s="199"/>
    </row>
    <row r="78" spans="1:3" s="2" customFormat="1" ht="10.5" customHeight="1" x14ac:dyDescent="0.25"/>
    <row r="79" spans="1:3" s="2" customFormat="1" ht="10.5" customHeight="1" x14ac:dyDescent="0.25">
      <c r="A79" s="15">
        <v>4</v>
      </c>
      <c r="B79" s="15" t="s">
        <v>63</v>
      </c>
      <c r="C79" s="15" t="s">
        <v>23</v>
      </c>
    </row>
    <row r="80" spans="1:3" s="2" customFormat="1" ht="10.5" customHeight="1" x14ac:dyDescent="0.25">
      <c r="A80" s="9" t="s">
        <v>24</v>
      </c>
      <c r="B80" s="10" t="s">
        <v>1</v>
      </c>
      <c r="C80" s="9"/>
    </row>
    <row r="81" spans="1:3" s="2" customFormat="1" ht="10.5" customHeight="1" x14ac:dyDescent="0.25">
      <c r="A81" s="9" t="s">
        <v>26</v>
      </c>
      <c r="B81" s="10" t="s">
        <v>6</v>
      </c>
      <c r="C81" s="9"/>
    </row>
    <row r="82" spans="1:3" s="2" customFormat="1" ht="10.5" customHeight="1" x14ac:dyDescent="0.25">
      <c r="A82" s="9" t="s">
        <v>27</v>
      </c>
      <c r="B82" s="10" t="s">
        <v>7</v>
      </c>
      <c r="C82" s="9"/>
    </row>
    <row r="83" spans="1:3" s="2" customFormat="1" ht="10.5" customHeight="1" x14ac:dyDescent="0.25">
      <c r="A83" s="9" t="s">
        <v>29</v>
      </c>
      <c r="B83" s="10" t="s">
        <v>8</v>
      </c>
      <c r="C83" s="9"/>
    </row>
    <row r="84" spans="1:3" s="2" customFormat="1" ht="10.5" customHeight="1" x14ac:dyDescent="0.25">
      <c r="A84" s="9" t="s">
        <v>30</v>
      </c>
      <c r="B84" s="10" t="s">
        <v>9</v>
      </c>
      <c r="C84" s="9"/>
    </row>
    <row r="85" spans="1:3" s="2" customFormat="1" ht="10.5" customHeight="1" x14ac:dyDescent="0.25">
      <c r="A85" s="9" t="s">
        <v>31</v>
      </c>
      <c r="B85" s="10" t="s">
        <v>10</v>
      </c>
      <c r="C85" s="9"/>
    </row>
    <row r="86" spans="1:3" s="2" customFormat="1" ht="10.5" customHeight="1" x14ac:dyDescent="0.25">
      <c r="A86" s="9" t="s">
        <v>32</v>
      </c>
      <c r="B86" s="10" t="s">
        <v>11</v>
      </c>
      <c r="C86" s="9"/>
    </row>
    <row r="87" spans="1:3" s="2" customFormat="1" ht="10.5" customHeight="1" x14ac:dyDescent="0.25">
      <c r="A87" s="9" t="s">
        <v>48</v>
      </c>
      <c r="B87" s="10" t="s">
        <v>12</v>
      </c>
      <c r="C87" s="9"/>
    </row>
    <row r="88" spans="1:3" s="2" customFormat="1" ht="10.5" customHeight="1" x14ac:dyDescent="0.25">
      <c r="A88" s="9" t="s">
        <v>83</v>
      </c>
      <c r="B88" s="10" t="s">
        <v>13</v>
      </c>
      <c r="C88" s="9"/>
    </row>
    <row r="89" spans="1:3" s="2" customFormat="1" ht="10.5" customHeight="1" x14ac:dyDescent="0.25">
      <c r="A89" s="9" t="s">
        <v>88</v>
      </c>
      <c r="B89" s="10" t="s">
        <v>14</v>
      </c>
      <c r="C89" s="9"/>
    </row>
    <row r="90" spans="1:3" s="2" customFormat="1" ht="10.5" customHeight="1" x14ac:dyDescent="0.25">
      <c r="A90" s="9" t="s">
        <v>89</v>
      </c>
      <c r="B90" s="10" t="s">
        <v>15</v>
      </c>
      <c r="C90" s="9"/>
    </row>
    <row r="91" spans="1:3" s="2" customFormat="1" ht="10.5" customHeight="1" x14ac:dyDescent="0.25">
      <c r="A91" s="9" t="s">
        <v>90</v>
      </c>
      <c r="B91" s="10" t="s">
        <v>16</v>
      </c>
      <c r="C91" s="9"/>
    </row>
    <row r="92" spans="1:3" s="2" customFormat="1" ht="10.5" customHeight="1" x14ac:dyDescent="0.25">
      <c r="A92" s="198" t="s">
        <v>49</v>
      </c>
      <c r="B92" s="198"/>
      <c r="C92" s="9"/>
    </row>
    <row r="93" spans="1:3" s="2" customFormat="1" ht="10.5" customHeight="1" x14ac:dyDescent="0.25"/>
    <row r="94" spans="1:3" s="2" customFormat="1" ht="10.5" customHeight="1" x14ac:dyDescent="0.25">
      <c r="A94" s="199" t="s">
        <v>91</v>
      </c>
      <c r="B94" s="199"/>
      <c r="C94" s="199"/>
    </row>
    <row r="95" spans="1:3" s="2" customFormat="1" ht="10.5" customHeight="1" x14ac:dyDescent="0.25"/>
    <row r="96" spans="1:3" s="2" customFormat="1" ht="10.5" customHeight="1" x14ac:dyDescent="0.25">
      <c r="A96" s="15">
        <v>5</v>
      </c>
      <c r="B96" s="13" t="s">
        <v>93</v>
      </c>
      <c r="C96" s="15" t="s">
        <v>23</v>
      </c>
    </row>
    <row r="97" spans="1:4" s="2" customFormat="1" ht="10.5" customHeight="1" x14ac:dyDescent="0.25">
      <c r="A97" s="9" t="s">
        <v>24</v>
      </c>
      <c r="B97" s="10" t="s">
        <v>65</v>
      </c>
      <c r="C97" s="9"/>
    </row>
    <row r="98" spans="1:4" s="2" customFormat="1" ht="10.5" customHeight="1" x14ac:dyDescent="0.25">
      <c r="A98" s="9" t="s">
        <v>26</v>
      </c>
      <c r="B98" s="10" t="s">
        <v>92</v>
      </c>
      <c r="C98" s="9"/>
    </row>
    <row r="99" spans="1:4" s="2" customFormat="1" ht="10.5" customHeight="1" x14ac:dyDescent="0.25">
      <c r="A99" s="198" t="s">
        <v>49</v>
      </c>
      <c r="B99" s="198"/>
      <c r="C99" s="9"/>
    </row>
    <row r="100" spans="1:4" s="2" customFormat="1" ht="10.5" customHeight="1" x14ac:dyDescent="0.25"/>
    <row r="101" spans="1:4" s="2" customFormat="1" ht="10.5" customHeight="1" x14ac:dyDescent="0.25">
      <c r="A101" s="199" t="s">
        <v>66</v>
      </c>
      <c r="B101" s="199"/>
      <c r="C101" s="199"/>
    </row>
    <row r="102" spans="1:4" s="2" customFormat="1" ht="10.5" customHeight="1" x14ac:dyDescent="0.25"/>
    <row r="103" spans="1:4" s="2" customFormat="1" ht="10.5" customHeight="1" x14ac:dyDescent="0.25">
      <c r="A103" s="15">
        <v>6</v>
      </c>
      <c r="B103" s="13" t="s">
        <v>17</v>
      </c>
      <c r="C103" s="15" t="s">
        <v>42</v>
      </c>
      <c r="D103" s="15" t="s">
        <v>23</v>
      </c>
    </row>
    <row r="104" spans="1:4" s="2" customFormat="1" ht="10.5" customHeight="1" x14ac:dyDescent="0.25">
      <c r="A104" s="9" t="s">
        <v>24</v>
      </c>
      <c r="B104" s="10" t="s">
        <v>18</v>
      </c>
      <c r="C104" s="9"/>
      <c r="D104" s="9"/>
    </row>
    <row r="105" spans="1:4" s="2" customFormat="1" ht="10.5" customHeight="1" x14ac:dyDescent="0.25">
      <c r="A105" s="9" t="s">
        <v>26</v>
      </c>
      <c r="B105" s="10" t="s">
        <v>20</v>
      </c>
      <c r="C105" s="9"/>
      <c r="D105" s="9"/>
    </row>
    <row r="106" spans="1:4" s="2" customFormat="1" ht="10.5" customHeight="1" x14ac:dyDescent="0.25">
      <c r="A106" s="9" t="s">
        <v>27</v>
      </c>
      <c r="B106" s="10" t="s">
        <v>19</v>
      </c>
      <c r="C106" s="9"/>
      <c r="D106" s="9"/>
    </row>
    <row r="107" spans="1:4" s="2" customFormat="1" ht="10.5" customHeight="1" x14ac:dyDescent="0.25">
      <c r="A107" s="9"/>
      <c r="B107" s="10" t="s">
        <v>94</v>
      </c>
      <c r="C107" s="9"/>
      <c r="D107" s="9"/>
    </row>
    <row r="108" spans="1:4" s="2" customFormat="1" ht="10.5" customHeight="1" x14ac:dyDescent="0.25">
      <c r="A108" s="9"/>
      <c r="B108" s="10" t="s">
        <v>95</v>
      </c>
      <c r="C108" s="9"/>
      <c r="D108" s="9"/>
    </row>
    <row r="109" spans="1:4" s="2" customFormat="1" ht="10.5" customHeight="1" x14ac:dyDescent="0.25">
      <c r="A109" s="9"/>
      <c r="B109" s="10" t="s">
        <v>96</v>
      </c>
      <c r="C109" s="9"/>
      <c r="D109" s="9"/>
    </row>
    <row r="110" spans="1:4" s="2" customFormat="1" ht="10.5" customHeight="1" x14ac:dyDescent="0.25">
      <c r="A110" s="9"/>
      <c r="B110" s="10"/>
      <c r="C110" s="9"/>
      <c r="D110" s="9"/>
    </row>
    <row r="111" spans="1:4" s="2" customFormat="1" ht="10.5" customHeight="1" x14ac:dyDescent="0.25">
      <c r="A111" s="198" t="s">
        <v>49</v>
      </c>
      <c r="B111" s="198"/>
      <c r="C111" s="9"/>
      <c r="D111" s="9"/>
    </row>
    <row r="112" spans="1:4" s="2" customFormat="1" ht="10.5" customHeight="1" x14ac:dyDescent="0.25"/>
    <row r="113" spans="1:3" s="2" customFormat="1" ht="10.5" customHeight="1" x14ac:dyDescent="0.25">
      <c r="A113" s="199" t="s">
        <v>67</v>
      </c>
      <c r="B113" s="199"/>
      <c r="C113" s="199"/>
    </row>
    <row r="114" spans="1:3" s="2" customFormat="1" ht="10.5" customHeight="1" x14ac:dyDescent="0.25"/>
    <row r="115" spans="1:3" s="2" customFormat="1" ht="10.5" customHeight="1" x14ac:dyDescent="0.25">
      <c r="A115" s="15"/>
      <c r="B115" s="15" t="s">
        <v>68</v>
      </c>
      <c r="C115" s="15" t="s">
        <v>23</v>
      </c>
    </row>
    <row r="116" spans="1:3" s="2" customFormat="1" ht="10.5" customHeight="1" x14ac:dyDescent="0.25">
      <c r="A116" s="15" t="s">
        <v>24</v>
      </c>
      <c r="B116" s="10" t="s">
        <v>21</v>
      </c>
      <c r="C116" s="10"/>
    </row>
    <row r="117" spans="1:3" s="2" customFormat="1" ht="10.5" customHeight="1" x14ac:dyDescent="0.25">
      <c r="A117" s="15" t="s">
        <v>26</v>
      </c>
      <c r="B117" s="10" t="s">
        <v>33</v>
      </c>
      <c r="C117" s="10"/>
    </row>
    <row r="118" spans="1:3" s="2" customFormat="1" ht="10.5" customHeight="1" x14ac:dyDescent="0.25">
      <c r="A118" s="15" t="s">
        <v>27</v>
      </c>
      <c r="B118" s="10" t="s">
        <v>56</v>
      </c>
      <c r="C118" s="10"/>
    </row>
    <row r="119" spans="1:3" s="2" customFormat="1" ht="10.5" customHeight="1" x14ac:dyDescent="0.25">
      <c r="A119" s="15" t="s">
        <v>29</v>
      </c>
      <c r="B119" s="10" t="s">
        <v>62</v>
      </c>
      <c r="C119" s="10"/>
    </row>
    <row r="120" spans="1:3" s="2" customFormat="1" ht="10.5" customHeight="1" x14ac:dyDescent="0.25">
      <c r="A120" s="15" t="s">
        <v>30</v>
      </c>
      <c r="B120" s="10" t="s">
        <v>64</v>
      </c>
      <c r="C120" s="10"/>
    </row>
    <row r="121" spans="1:3" s="2" customFormat="1" ht="10.5" customHeight="1" x14ac:dyDescent="0.25">
      <c r="A121" s="198" t="s">
        <v>69</v>
      </c>
      <c r="B121" s="198"/>
      <c r="C121" s="10"/>
    </row>
    <row r="122" spans="1:3" s="2" customFormat="1" ht="10.5" customHeight="1" x14ac:dyDescent="0.25">
      <c r="A122" s="15" t="s">
        <v>31</v>
      </c>
      <c r="B122" s="10" t="s">
        <v>70</v>
      </c>
      <c r="C122" s="10"/>
    </row>
    <row r="123" spans="1:3" s="2" customFormat="1" ht="10.5" customHeight="1" x14ac:dyDescent="0.25">
      <c r="A123" s="198" t="s">
        <v>71</v>
      </c>
      <c r="B123" s="198"/>
      <c r="C123" s="10"/>
    </row>
    <row r="124" spans="1:3" s="2" customFormat="1" ht="10.5" customHeight="1" x14ac:dyDescent="0.25"/>
    <row r="125" spans="1:3" s="2" customFormat="1" ht="9" customHeight="1" x14ac:dyDescent="0.25"/>
  </sheetData>
  <mergeCells count="28">
    <mergeCell ref="A17:B17"/>
    <mergeCell ref="A8:C8"/>
    <mergeCell ref="A6:C6"/>
    <mergeCell ref="A3:D3"/>
    <mergeCell ref="A5:C5"/>
    <mergeCell ref="A48:B48"/>
    <mergeCell ref="A37:D37"/>
    <mergeCell ref="A121:B121"/>
    <mergeCell ref="A123:B123"/>
    <mergeCell ref="A113:C113"/>
    <mergeCell ref="A77:C77"/>
    <mergeCell ref="A92:B92"/>
    <mergeCell ref="A1:D1"/>
    <mergeCell ref="A99:B99"/>
    <mergeCell ref="A94:C94"/>
    <mergeCell ref="A111:B111"/>
    <mergeCell ref="A101:C101"/>
    <mergeCell ref="A58:B58"/>
    <mergeCell ref="A50:C50"/>
    <mergeCell ref="A66:B66"/>
    <mergeCell ref="A60:C60"/>
    <mergeCell ref="A75:B75"/>
    <mergeCell ref="A68:C68"/>
    <mergeCell ref="A26:B26"/>
    <mergeCell ref="A19:C19"/>
    <mergeCell ref="A35:B35"/>
    <mergeCell ref="A28:C28"/>
    <mergeCell ref="A30:C30"/>
  </mergeCells>
  <pageMargins left="0.511811024" right="0.511811024" top="0.78740157499999996" bottom="0.78740157499999996" header="0.31496062000000002" footer="0.31496062000000002"/>
  <pageSetup paperSize="9"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2D611F6-5ECF-4246-91BF-63F89F855597}">
  <dimension ref="A1:AA191"/>
  <sheetViews>
    <sheetView tabSelected="1" topLeftCell="A161" workbookViewId="0">
      <selection activeCell="L169" sqref="L169"/>
    </sheetView>
  </sheetViews>
  <sheetFormatPr defaultColWidth="9.140625" defaultRowHeight="15.75" x14ac:dyDescent="0.25"/>
  <cols>
    <col min="1" max="1" width="9.140625" style="1"/>
    <col min="2" max="2" width="31.28515625" style="1" customWidth="1"/>
    <col min="3" max="3" width="14.42578125" style="1" bestFit="1" customWidth="1"/>
    <col min="4" max="4" width="15.140625" style="1" customWidth="1"/>
    <col min="5" max="5" width="14" style="1" customWidth="1"/>
    <col min="6" max="6" width="12.42578125" style="1" customWidth="1"/>
    <col min="7" max="7" width="17.5703125" style="1" bestFit="1" customWidth="1"/>
    <col min="8" max="8" width="21.85546875" style="1" customWidth="1"/>
    <col min="9" max="9" width="9.140625" style="1" customWidth="1"/>
    <col min="10" max="10" width="15.85546875" style="1" customWidth="1"/>
    <col min="11" max="11" width="13.42578125" style="1" customWidth="1"/>
    <col min="12" max="16384" width="9.140625" style="1"/>
  </cols>
  <sheetData>
    <row r="1" spans="1:6" s="2" customFormat="1" ht="23.25" customHeight="1" x14ac:dyDescent="0.25">
      <c r="A1" s="310" t="s">
        <v>260</v>
      </c>
      <c r="B1" s="311"/>
      <c r="C1" s="311"/>
      <c r="D1" s="312"/>
    </row>
    <row r="2" spans="1:6" s="4" customFormat="1" ht="14.25" customHeight="1" x14ac:dyDescent="0.25">
      <c r="A2" s="313" t="s">
        <v>117</v>
      </c>
      <c r="B2" s="314"/>
      <c r="C2" s="314"/>
      <c r="D2" s="315"/>
    </row>
    <row r="3" spans="1:6" s="4" customFormat="1" ht="10.5" customHeight="1" x14ac:dyDescent="0.25">
      <c r="A3" s="205" t="s">
        <v>261</v>
      </c>
      <c r="B3" s="205"/>
      <c r="C3" s="205"/>
      <c r="D3" s="156"/>
    </row>
    <row r="4" spans="1:6" s="4" customFormat="1" ht="10.5" customHeight="1" x14ac:dyDescent="0.25">
      <c r="A4" s="205" t="s">
        <v>262</v>
      </c>
      <c r="B4" s="205"/>
      <c r="C4" s="205"/>
      <c r="D4" s="156"/>
    </row>
    <row r="5" spans="1:6" s="4" customFormat="1" ht="10.5" customHeight="1" x14ac:dyDescent="0.25">
      <c r="D5" s="7"/>
    </row>
    <row r="6" spans="1:6" s="4" customFormat="1" ht="14.25" x14ac:dyDescent="0.25">
      <c r="A6" s="316" t="s">
        <v>75</v>
      </c>
      <c r="B6" s="317"/>
      <c r="C6" s="317"/>
      <c r="D6" s="318"/>
    </row>
    <row r="7" spans="1:6" s="4" customFormat="1" ht="10.5" customHeight="1" x14ac:dyDescent="0.25">
      <c r="A7" s="169" t="s">
        <v>24</v>
      </c>
      <c r="B7" s="319" t="s">
        <v>211</v>
      </c>
      <c r="C7" s="320"/>
      <c r="D7" s="156"/>
    </row>
    <row r="8" spans="1:6" s="4" customFormat="1" ht="10.5" customHeight="1" x14ac:dyDescent="0.25">
      <c r="A8" s="169" t="s">
        <v>26</v>
      </c>
      <c r="B8" s="319" t="s">
        <v>77</v>
      </c>
      <c r="C8" s="320"/>
      <c r="D8" s="169" t="s">
        <v>264</v>
      </c>
    </row>
    <row r="9" spans="1:6" s="4" customFormat="1" ht="10.5" customHeight="1" x14ac:dyDescent="0.25">
      <c r="A9" s="169" t="s">
        <v>27</v>
      </c>
      <c r="B9" s="319" t="s">
        <v>103</v>
      </c>
      <c r="C9" s="320"/>
      <c r="D9" s="169">
        <v>2021</v>
      </c>
    </row>
    <row r="10" spans="1:6" s="4" customFormat="1" ht="12.75" x14ac:dyDescent="0.25">
      <c r="A10" s="169" t="s">
        <v>97</v>
      </c>
      <c r="B10" s="319" t="s">
        <v>104</v>
      </c>
      <c r="C10" s="320"/>
      <c r="D10" s="169">
        <v>12</v>
      </c>
    </row>
    <row r="11" spans="1:6" s="2" customFormat="1" ht="10.5" customHeight="1" x14ac:dyDescent="0.25">
      <c r="A11" s="169"/>
      <c r="B11" s="321"/>
      <c r="C11" s="322"/>
      <c r="D11" s="156"/>
      <c r="E11" s="4"/>
    </row>
    <row r="12" spans="1:6" s="2" customFormat="1" ht="12.75" x14ac:dyDescent="0.25">
      <c r="A12" s="289" t="s">
        <v>101</v>
      </c>
      <c r="B12" s="290"/>
      <c r="C12" s="290"/>
      <c r="D12" s="291"/>
      <c r="E12" s="4"/>
    </row>
    <row r="13" spans="1:6" s="2" customFormat="1" ht="48" customHeight="1" x14ac:dyDescent="0.25">
      <c r="A13" s="328" t="s">
        <v>102</v>
      </c>
      <c r="B13" s="329"/>
      <c r="C13" s="158" t="s">
        <v>263</v>
      </c>
      <c r="D13" s="116" t="s">
        <v>155</v>
      </c>
      <c r="E13" s="4"/>
    </row>
    <row r="14" spans="1:6" s="2" customFormat="1" ht="10.5" customHeight="1" x14ac:dyDescent="0.25">
      <c r="A14" s="321" t="s">
        <v>115</v>
      </c>
      <c r="B14" s="322"/>
      <c r="C14" s="169">
        <v>336.2</v>
      </c>
      <c r="D14" s="156" t="s">
        <v>265</v>
      </c>
      <c r="E14" s="4"/>
    </row>
    <row r="15" spans="1:6" s="2" customFormat="1" ht="10.5" customHeight="1" x14ac:dyDescent="0.25">
      <c r="A15" s="108"/>
      <c r="B15" s="108"/>
      <c r="C15" s="108"/>
    </row>
    <row r="16" spans="1:6" s="2" customFormat="1" ht="14.25" x14ac:dyDescent="0.25">
      <c r="A16" s="323" t="s">
        <v>203</v>
      </c>
      <c r="B16" s="323"/>
      <c r="C16" s="323"/>
      <c r="D16" s="323"/>
      <c r="E16" s="323"/>
      <c r="F16" s="323"/>
    </row>
    <row r="17" spans="1:16" s="2" customFormat="1" ht="25.5" x14ac:dyDescent="0.25">
      <c r="A17" s="126" t="s">
        <v>213</v>
      </c>
      <c r="B17" s="126" t="s">
        <v>216</v>
      </c>
      <c r="C17" s="126" t="s">
        <v>198</v>
      </c>
      <c r="D17" s="126" t="s">
        <v>118</v>
      </c>
      <c r="E17" s="126" t="s">
        <v>205</v>
      </c>
      <c r="F17" s="162" t="s">
        <v>197</v>
      </c>
    </row>
    <row r="18" spans="1:16" s="2" customFormat="1" ht="38.25" customHeight="1" x14ac:dyDescent="0.25">
      <c r="A18" s="169" t="s">
        <v>24</v>
      </c>
      <c r="B18" s="30" t="s">
        <v>215</v>
      </c>
      <c r="C18" s="54" t="s">
        <v>266</v>
      </c>
      <c r="D18" s="22">
        <f>1395/E18</f>
        <v>6.3409090909090908</v>
      </c>
      <c r="E18" s="52">
        <v>220</v>
      </c>
      <c r="F18" s="132">
        <f>D18*E18</f>
        <v>1395</v>
      </c>
      <c r="I18" s="207" t="s">
        <v>297</v>
      </c>
      <c r="J18" s="207"/>
      <c r="K18" s="207"/>
      <c r="L18" s="207"/>
      <c r="M18" s="207"/>
      <c r="N18" s="207"/>
      <c r="O18" s="207"/>
      <c r="P18" s="207"/>
    </row>
    <row r="19" spans="1:16" s="2" customFormat="1" ht="38.25" x14ac:dyDescent="0.25">
      <c r="A19" s="169" t="s">
        <v>26</v>
      </c>
      <c r="B19" s="30" t="s">
        <v>255</v>
      </c>
      <c r="C19" s="14" t="s">
        <v>267</v>
      </c>
      <c r="D19" s="22">
        <f>1800.15/E18</f>
        <v>8.182500000000001</v>
      </c>
      <c r="E19" s="52">
        <v>74.25</v>
      </c>
      <c r="F19" s="132">
        <f>E19*D19</f>
        <v>607.55062500000008</v>
      </c>
    </row>
    <row r="20" spans="1:16" s="2" customFormat="1" ht="25.5" x14ac:dyDescent="0.25">
      <c r="A20" s="126" t="s">
        <v>214</v>
      </c>
      <c r="B20" s="126" t="s">
        <v>218</v>
      </c>
      <c r="C20" s="324" t="s">
        <v>217</v>
      </c>
      <c r="D20" s="325"/>
      <c r="E20" s="324" t="s">
        <v>181</v>
      </c>
      <c r="F20" s="325"/>
    </row>
    <row r="21" spans="1:16" s="2" customFormat="1" ht="10.5" customHeight="1" x14ac:dyDescent="0.25">
      <c r="A21" s="169" t="s">
        <v>26</v>
      </c>
      <c r="B21" s="128" t="s">
        <v>215</v>
      </c>
      <c r="C21" s="326" t="s">
        <v>268</v>
      </c>
      <c r="D21" s="326"/>
      <c r="E21" s="327">
        <v>440</v>
      </c>
      <c r="F21" s="327"/>
      <c r="I21" s="208" t="s">
        <v>298</v>
      </c>
      <c r="J21" s="208"/>
      <c r="K21" s="208"/>
      <c r="L21" s="208"/>
      <c r="M21" s="208"/>
      <c r="N21" s="208"/>
      <c r="O21" s="208"/>
      <c r="P21" s="208"/>
    </row>
    <row r="22" spans="1:16" s="2" customFormat="1" ht="15" customHeight="1" x14ac:dyDescent="0.25">
      <c r="A22" s="296" t="s">
        <v>299</v>
      </c>
      <c r="B22" s="296"/>
      <c r="C22" s="296"/>
      <c r="D22" s="296"/>
      <c r="E22" s="296"/>
      <c r="F22" s="296"/>
    </row>
    <row r="23" spans="1:16" s="2" customFormat="1" ht="10.5" customHeight="1" x14ac:dyDescent="0.25">
      <c r="A23" s="108"/>
      <c r="B23" s="108"/>
      <c r="C23" s="108"/>
    </row>
    <row r="24" spans="1:16" s="2" customFormat="1" ht="14.25" customHeight="1" x14ac:dyDescent="0.25">
      <c r="A24" s="215" t="s">
        <v>219</v>
      </c>
      <c r="B24" s="216"/>
      <c r="C24" s="216"/>
      <c r="D24" s="217"/>
      <c r="E24" s="23"/>
    </row>
    <row r="25" spans="1:16" s="2" customFormat="1" ht="12.75" customHeight="1" x14ac:dyDescent="0.25">
      <c r="A25" s="297" t="s">
        <v>213</v>
      </c>
      <c r="B25" s="298" t="s">
        <v>220</v>
      </c>
      <c r="C25" s="300" t="s">
        <v>221</v>
      </c>
      <c r="D25" s="302" t="s">
        <v>116</v>
      </c>
      <c r="E25" s="304"/>
    </row>
    <row r="26" spans="1:16" s="2" customFormat="1" ht="22.5" customHeight="1" x14ac:dyDescent="0.25">
      <c r="A26" s="298"/>
      <c r="B26" s="299"/>
      <c r="C26" s="301"/>
      <c r="D26" s="303"/>
      <c r="E26" s="304"/>
    </row>
    <row r="27" spans="1:16" s="2" customFormat="1" ht="12.75" x14ac:dyDescent="0.25">
      <c r="A27" s="169" t="s">
        <v>24</v>
      </c>
      <c r="B27" s="128" t="s">
        <v>204</v>
      </c>
      <c r="C27" s="133">
        <f>D27*12</f>
        <v>22020</v>
      </c>
      <c r="D27" s="137">
        <f>(F18+E21)</f>
        <v>1835</v>
      </c>
      <c r="E27" s="90"/>
    </row>
    <row r="28" spans="1:16" s="2" customFormat="1" ht="12.75" x14ac:dyDescent="0.25">
      <c r="A28" s="169" t="s">
        <v>26</v>
      </c>
      <c r="B28" s="128" t="s">
        <v>144</v>
      </c>
      <c r="C28" s="134">
        <f>D28*12</f>
        <v>7290.607500000001</v>
      </c>
      <c r="D28" s="137">
        <f>F19</f>
        <v>607.55062500000008</v>
      </c>
      <c r="E28" s="93"/>
    </row>
    <row r="29" spans="1:16" s="2" customFormat="1" ht="10.5" customHeight="1" x14ac:dyDescent="0.25"/>
    <row r="30" spans="1:16" s="2" customFormat="1" ht="10.5" customHeight="1" x14ac:dyDescent="0.25"/>
    <row r="31" spans="1:16" s="2" customFormat="1" ht="17.25" customHeight="1" x14ac:dyDescent="0.25">
      <c r="A31" s="292" t="s">
        <v>33</v>
      </c>
      <c r="B31" s="292"/>
      <c r="C31" s="292"/>
      <c r="D31" s="292"/>
      <c r="E31" s="292"/>
    </row>
    <row r="32" spans="1:16" s="2" customFormat="1" ht="18" customHeight="1" x14ac:dyDescent="0.25">
      <c r="A32" s="293" t="s">
        <v>34</v>
      </c>
      <c r="B32" s="293"/>
      <c r="C32" s="293"/>
      <c r="D32" s="293"/>
      <c r="E32" s="293"/>
    </row>
    <row r="33" spans="1:7" s="2" customFormat="1" ht="24.75" customHeight="1" x14ac:dyDescent="0.25">
      <c r="A33" s="288" t="s">
        <v>35</v>
      </c>
      <c r="B33" s="288" t="s">
        <v>36</v>
      </c>
      <c r="C33" s="294" t="s">
        <v>42</v>
      </c>
      <c r="D33" s="288" t="s">
        <v>223</v>
      </c>
      <c r="E33" s="288" t="s">
        <v>222</v>
      </c>
    </row>
    <row r="34" spans="1:7" s="2" customFormat="1" ht="10.5" customHeight="1" x14ac:dyDescent="0.25">
      <c r="A34" s="286"/>
      <c r="B34" s="286"/>
      <c r="C34" s="295"/>
      <c r="D34" s="286"/>
      <c r="E34" s="286"/>
    </row>
    <row r="35" spans="1:7" s="2" customFormat="1" ht="10.5" customHeight="1" x14ac:dyDescent="0.25">
      <c r="A35" s="169" t="s">
        <v>24</v>
      </c>
      <c r="B35" s="128" t="s">
        <v>37</v>
      </c>
      <c r="C35" s="118">
        <v>8.3299999999999999E-2</v>
      </c>
      <c r="D35" s="117">
        <f>$D$27*C35</f>
        <v>152.85550000000001</v>
      </c>
      <c r="E35" s="117">
        <f>$D$28*C35</f>
        <v>50.608967062500007</v>
      </c>
    </row>
    <row r="36" spans="1:7" s="2" customFormat="1" ht="10.5" customHeight="1" x14ac:dyDescent="0.25">
      <c r="A36" s="169" t="s">
        <v>26</v>
      </c>
      <c r="B36" s="128" t="s">
        <v>110</v>
      </c>
      <c r="C36" s="118">
        <v>2.7799999999999998E-2</v>
      </c>
      <c r="D36" s="117">
        <f t="shared" ref="D36:D37" si="0">$D$27*C36</f>
        <v>51.012999999999998</v>
      </c>
      <c r="E36" s="117">
        <f t="shared" ref="E36:E37" si="1">$D$28*C36</f>
        <v>16.889907375</v>
      </c>
      <c r="G36" s="180"/>
    </row>
    <row r="37" spans="1:7" s="2" customFormat="1" ht="10.5" customHeight="1" x14ac:dyDescent="0.25">
      <c r="A37" s="169" t="s">
        <v>27</v>
      </c>
      <c r="B37" s="128" t="s">
        <v>111</v>
      </c>
      <c r="C37" s="118">
        <v>8.3299999999999999E-2</v>
      </c>
      <c r="D37" s="117">
        <f t="shared" si="0"/>
        <v>152.85550000000001</v>
      </c>
      <c r="E37" s="117">
        <f t="shared" si="1"/>
        <v>50.608967062500007</v>
      </c>
    </row>
    <row r="38" spans="1:7" s="2" customFormat="1" ht="15" customHeight="1" x14ac:dyDescent="0.25">
      <c r="A38" s="263" t="s">
        <v>106</v>
      </c>
      <c r="B38" s="263"/>
      <c r="C38" s="111"/>
      <c r="D38" s="111">
        <f>SUM(D35:D37)</f>
        <v>356.72400000000005</v>
      </c>
      <c r="E38" s="111">
        <f>SUM(E35:E37)</f>
        <v>118.10784150000001</v>
      </c>
    </row>
    <row r="39" spans="1:7" s="2" customFormat="1" ht="15" customHeight="1" x14ac:dyDescent="0.25">
      <c r="A39" s="100"/>
      <c r="B39" s="101"/>
      <c r="C39" s="136"/>
      <c r="D39" s="135"/>
      <c r="E39" s="135"/>
    </row>
    <row r="40" spans="1:7" s="2" customFormat="1" ht="17.25" customHeight="1" x14ac:dyDescent="0.25">
      <c r="A40" s="289" t="s">
        <v>146</v>
      </c>
      <c r="B40" s="290"/>
      <c r="C40" s="290"/>
      <c r="D40" s="290"/>
      <c r="E40" s="291"/>
    </row>
    <row r="41" spans="1:7" s="2" customFormat="1" ht="12.75" x14ac:dyDescent="0.25">
      <c r="A41" s="288" t="s">
        <v>40</v>
      </c>
      <c r="B41" s="288" t="s">
        <v>41</v>
      </c>
      <c r="C41" s="288" t="s">
        <v>42</v>
      </c>
      <c r="D41" s="288" t="s">
        <v>224</v>
      </c>
      <c r="E41" s="288" t="s">
        <v>222</v>
      </c>
    </row>
    <row r="42" spans="1:7" s="2" customFormat="1" ht="12.75" x14ac:dyDescent="0.25">
      <c r="A42" s="286"/>
      <c r="B42" s="286"/>
      <c r="C42" s="286"/>
      <c r="D42" s="286"/>
      <c r="E42" s="286"/>
    </row>
    <row r="43" spans="1:7" s="2" customFormat="1" ht="10.5" customHeight="1" x14ac:dyDescent="0.25">
      <c r="A43" s="169" t="s">
        <v>24</v>
      </c>
      <c r="B43" s="128" t="s">
        <v>43</v>
      </c>
      <c r="C43" s="118">
        <v>0.2</v>
      </c>
      <c r="D43" s="124">
        <f>($D$27*C43)</f>
        <v>367</v>
      </c>
      <c r="E43" s="99">
        <f>($D$28*C43)</f>
        <v>121.51012500000002</v>
      </c>
      <c r="G43" s="181"/>
    </row>
    <row r="44" spans="1:7" s="2" customFormat="1" ht="10.5" customHeight="1" x14ac:dyDescent="0.25">
      <c r="A44" s="169" t="s">
        <v>26</v>
      </c>
      <c r="B44" s="128" t="s">
        <v>44</v>
      </c>
      <c r="C44" s="118">
        <v>2.5000000000000001E-2</v>
      </c>
      <c r="D44" s="124">
        <f t="shared" ref="D44:D50" si="2">($D$27*C44)</f>
        <v>45.875</v>
      </c>
      <c r="E44" s="99">
        <f t="shared" ref="E44:E50" si="3">($D$28*C44)</f>
        <v>15.188765625000002</v>
      </c>
      <c r="G44" s="181"/>
    </row>
    <row r="45" spans="1:7" s="2" customFormat="1" ht="10.5" customHeight="1" x14ac:dyDescent="0.25">
      <c r="A45" s="169" t="s">
        <v>27</v>
      </c>
      <c r="B45" s="128" t="s">
        <v>45</v>
      </c>
      <c r="C45" s="119">
        <v>0.03</v>
      </c>
      <c r="D45" s="124">
        <f t="shared" si="2"/>
        <v>55.05</v>
      </c>
      <c r="E45" s="99">
        <f t="shared" si="3"/>
        <v>18.22651875</v>
      </c>
      <c r="G45" s="181"/>
    </row>
    <row r="46" spans="1:7" s="2" customFormat="1" ht="10.5" customHeight="1" x14ac:dyDescent="0.25">
      <c r="A46" s="169" t="s">
        <v>29</v>
      </c>
      <c r="B46" s="128" t="s">
        <v>46</v>
      </c>
      <c r="C46" s="118">
        <v>1.4999999999999999E-2</v>
      </c>
      <c r="D46" s="124">
        <f t="shared" si="2"/>
        <v>27.524999999999999</v>
      </c>
      <c r="E46" s="99">
        <f t="shared" si="3"/>
        <v>9.1132593750000002</v>
      </c>
      <c r="G46" s="181"/>
    </row>
    <row r="47" spans="1:7" s="2" customFormat="1" ht="10.5" customHeight="1" x14ac:dyDescent="0.25">
      <c r="A47" s="169" t="s">
        <v>30</v>
      </c>
      <c r="B47" s="128" t="s">
        <v>47</v>
      </c>
      <c r="C47" s="118">
        <v>0.01</v>
      </c>
      <c r="D47" s="124">
        <f t="shared" si="2"/>
        <v>18.350000000000001</v>
      </c>
      <c r="E47" s="99">
        <f t="shared" si="3"/>
        <v>6.075506250000001</v>
      </c>
      <c r="G47" s="181"/>
    </row>
    <row r="48" spans="1:7" s="2" customFormat="1" ht="10.5" customHeight="1" x14ac:dyDescent="0.25">
      <c r="A48" s="169" t="s">
        <v>31</v>
      </c>
      <c r="B48" s="128" t="s">
        <v>2</v>
      </c>
      <c r="C48" s="118">
        <v>6.0000000000000001E-3</v>
      </c>
      <c r="D48" s="124">
        <f t="shared" si="2"/>
        <v>11.01</v>
      </c>
      <c r="E48" s="99">
        <f t="shared" si="3"/>
        <v>3.6453037500000005</v>
      </c>
      <c r="G48" s="181"/>
    </row>
    <row r="49" spans="1:7" s="2" customFormat="1" ht="10.5" customHeight="1" x14ac:dyDescent="0.25">
      <c r="A49" s="169" t="s">
        <v>32</v>
      </c>
      <c r="B49" s="128" t="s">
        <v>3</v>
      </c>
      <c r="C49" s="118">
        <v>2E-3</v>
      </c>
      <c r="D49" s="124">
        <f t="shared" si="2"/>
        <v>3.67</v>
      </c>
      <c r="E49" s="99">
        <f t="shared" si="3"/>
        <v>1.2151012500000002</v>
      </c>
      <c r="G49" s="181"/>
    </row>
    <row r="50" spans="1:7" s="2" customFormat="1" ht="10.5" customHeight="1" x14ac:dyDescent="0.25">
      <c r="A50" s="169" t="s">
        <v>48</v>
      </c>
      <c r="B50" s="128" t="s">
        <v>4</v>
      </c>
      <c r="C50" s="118">
        <v>0.08</v>
      </c>
      <c r="D50" s="124">
        <f t="shared" si="2"/>
        <v>146.80000000000001</v>
      </c>
      <c r="E50" s="99">
        <f t="shared" si="3"/>
        <v>48.604050000000008</v>
      </c>
      <c r="G50" s="181"/>
    </row>
    <row r="51" spans="1:7" s="2" customFormat="1" ht="15" customHeight="1" x14ac:dyDescent="0.25">
      <c r="A51" s="263" t="s">
        <v>107</v>
      </c>
      <c r="B51" s="263"/>
      <c r="C51" s="283">
        <f>SUM(D43:D50)</f>
        <v>675.28</v>
      </c>
      <c r="D51" s="284"/>
      <c r="E51" s="111">
        <f>SUM(E43:E50)</f>
        <v>223.57863000000003</v>
      </c>
      <c r="G51" s="181"/>
    </row>
    <row r="52" spans="1:7" s="2" customFormat="1" ht="15" customHeight="1" x14ac:dyDescent="0.25">
      <c r="A52" s="100"/>
      <c r="B52" s="101"/>
      <c r="C52" s="138"/>
      <c r="D52" s="139"/>
      <c r="E52" s="26"/>
    </row>
    <row r="53" spans="1:7" s="2" customFormat="1" ht="23.25" customHeight="1" x14ac:dyDescent="0.25">
      <c r="A53" s="242" t="s">
        <v>226</v>
      </c>
      <c r="B53" s="242"/>
      <c r="C53" s="242"/>
      <c r="D53" s="242"/>
      <c r="E53" s="242"/>
    </row>
    <row r="54" spans="1:7" s="2" customFormat="1" ht="15" customHeight="1" x14ac:dyDescent="0.25">
      <c r="A54" s="287" t="s">
        <v>51</v>
      </c>
      <c r="B54" s="287" t="s">
        <v>52</v>
      </c>
      <c r="C54" s="287" t="s">
        <v>42</v>
      </c>
      <c r="D54" s="287" t="s">
        <v>225</v>
      </c>
      <c r="E54" s="288" t="s">
        <v>222</v>
      </c>
      <c r="G54" s="282"/>
    </row>
    <row r="55" spans="1:7" s="2" customFormat="1" ht="12.75" x14ac:dyDescent="0.25">
      <c r="A55" s="285"/>
      <c r="B55" s="285"/>
      <c r="C55" s="285"/>
      <c r="D55" s="285"/>
      <c r="E55" s="286"/>
      <c r="G55" s="282"/>
    </row>
    <row r="56" spans="1:7" s="2" customFormat="1" ht="10.5" customHeight="1" x14ac:dyDescent="0.25">
      <c r="A56" s="169" t="s">
        <v>24</v>
      </c>
      <c r="B56" s="10" t="s">
        <v>5</v>
      </c>
      <c r="C56" s="12" t="s">
        <v>105</v>
      </c>
      <c r="D56" s="123">
        <v>132</v>
      </c>
      <c r="E56" s="122">
        <v>132</v>
      </c>
      <c r="G56" s="25"/>
    </row>
    <row r="57" spans="1:7" s="2" customFormat="1" ht="10.5" customHeight="1" x14ac:dyDescent="0.25">
      <c r="A57" s="169" t="s">
        <v>26</v>
      </c>
      <c r="B57" s="10" t="s">
        <v>53</v>
      </c>
      <c r="C57" s="52"/>
      <c r="D57" s="99">
        <v>450</v>
      </c>
      <c r="E57" s="122">
        <v>450</v>
      </c>
    </row>
    <row r="58" spans="1:7" s="2" customFormat="1" ht="10.5" customHeight="1" x14ac:dyDescent="0.25">
      <c r="A58" s="169" t="s">
        <v>27</v>
      </c>
      <c r="B58" s="27" t="s">
        <v>109</v>
      </c>
      <c r="C58" s="28" t="s">
        <v>105</v>
      </c>
      <c r="D58" s="99">
        <v>64</v>
      </c>
      <c r="E58" s="122">
        <v>64</v>
      </c>
    </row>
    <row r="59" spans="1:7" s="2" customFormat="1" ht="10.5" customHeight="1" x14ac:dyDescent="0.25">
      <c r="A59" s="169" t="s">
        <v>29</v>
      </c>
      <c r="B59" s="27" t="s">
        <v>73</v>
      </c>
      <c r="C59" s="28" t="s">
        <v>105</v>
      </c>
      <c r="D59" s="99">
        <v>21</v>
      </c>
      <c r="E59" s="122">
        <v>21</v>
      </c>
    </row>
    <row r="60" spans="1:7" s="2" customFormat="1" ht="10.5" customHeight="1" x14ac:dyDescent="0.25">
      <c r="A60" s="169" t="s">
        <v>30</v>
      </c>
      <c r="B60" s="27" t="s">
        <v>74</v>
      </c>
      <c r="C60" s="28" t="s">
        <v>105</v>
      </c>
      <c r="D60" s="99">
        <v>21</v>
      </c>
      <c r="E60" s="122">
        <v>21</v>
      </c>
    </row>
    <row r="61" spans="1:7" s="2" customFormat="1" ht="10.5" customHeight="1" x14ac:dyDescent="0.25">
      <c r="A61" s="263" t="s">
        <v>108</v>
      </c>
      <c r="B61" s="263"/>
      <c r="C61" s="283">
        <f>SUM(D56:D60)</f>
        <v>688</v>
      </c>
      <c r="D61" s="284"/>
      <c r="E61" s="160">
        <f>SUM(E56:E60)</f>
        <v>688</v>
      </c>
      <c r="F61" s="181"/>
    </row>
    <row r="62" spans="1:7" s="2" customFormat="1" ht="10.5" customHeight="1" x14ac:dyDescent="0.25">
      <c r="A62" s="100"/>
      <c r="B62" s="101"/>
      <c r="C62" s="140"/>
      <c r="D62" s="114"/>
      <c r="E62" s="26"/>
    </row>
    <row r="63" spans="1:7" s="2" customFormat="1" ht="18" customHeight="1" x14ac:dyDescent="0.25">
      <c r="A63" s="285" t="s">
        <v>186</v>
      </c>
      <c r="B63" s="285"/>
      <c r="C63" s="285"/>
      <c r="D63" s="285"/>
      <c r="E63" s="23"/>
    </row>
    <row r="64" spans="1:7" s="2" customFormat="1" ht="10.5" customHeight="1" x14ac:dyDescent="0.25">
      <c r="A64" s="285">
        <v>2</v>
      </c>
      <c r="B64" s="285" t="s">
        <v>55</v>
      </c>
      <c r="C64" s="285" t="s">
        <v>223</v>
      </c>
      <c r="D64" s="286" t="s">
        <v>222</v>
      </c>
    </row>
    <row r="65" spans="1:27" s="2" customFormat="1" ht="21" customHeight="1" x14ac:dyDescent="0.25">
      <c r="A65" s="285"/>
      <c r="B65" s="285"/>
      <c r="C65" s="285"/>
      <c r="D65" s="286"/>
    </row>
    <row r="66" spans="1:27" s="2" customFormat="1" ht="10.5" customHeight="1" x14ac:dyDescent="0.25">
      <c r="A66" s="169" t="s">
        <v>35</v>
      </c>
      <c r="B66" s="10" t="s">
        <v>36</v>
      </c>
      <c r="C66" s="120">
        <f>D38</f>
        <v>356.72400000000005</v>
      </c>
      <c r="D66" s="122">
        <f>E38</f>
        <v>118.10784150000001</v>
      </c>
    </row>
    <row r="67" spans="1:27" s="2" customFormat="1" ht="10.5" customHeight="1" x14ac:dyDescent="0.25">
      <c r="A67" s="169" t="s">
        <v>40</v>
      </c>
      <c r="B67" s="10" t="s">
        <v>41</v>
      </c>
      <c r="C67" s="99">
        <f>C51</f>
        <v>675.28</v>
      </c>
      <c r="D67" s="122">
        <f>E51</f>
        <v>223.57863000000003</v>
      </c>
    </row>
    <row r="68" spans="1:27" s="2" customFormat="1" ht="10.5" customHeight="1" x14ac:dyDescent="0.25">
      <c r="A68" s="169" t="s">
        <v>51</v>
      </c>
      <c r="B68" s="10" t="s">
        <v>52</v>
      </c>
      <c r="C68" s="57">
        <f>C61</f>
        <v>688</v>
      </c>
      <c r="D68" s="99">
        <f>E61</f>
        <v>688</v>
      </c>
    </row>
    <row r="69" spans="1:27" s="2" customFormat="1" ht="12.75" x14ac:dyDescent="0.25">
      <c r="A69" s="263" t="s">
        <v>0</v>
      </c>
      <c r="B69" s="263"/>
      <c r="C69" s="171">
        <f>SUM(C66:C68)</f>
        <v>1720.0039999999999</v>
      </c>
      <c r="D69" s="184">
        <f>SUM(D66:D68)</f>
        <v>1029.6864715000002</v>
      </c>
    </row>
    <row r="70" spans="1:27" s="2" customFormat="1" ht="10.5" customHeight="1" x14ac:dyDescent="0.25"/>
    <row r="71" spans="1:27" s="42" customFormat="1" ht="13.5" customHeight="1" x14ac:dyDescent="0.25">
      <c r="A71" s="215" t="s">
        <v>173</v>
      </c>
      <c r="B71" s="216"/>
      <c r="C71" s="216"/>
      <c r="D71" s="216"/>
      <c r="E71" s="216"/>
      <c r="F71" s="217"/>
      <c r="G71" s="78"/>
      <c r="H71" s="78"/>
      <c r="I71" s="33"/>
      <c r="J71" s="33"/>
      <c r="K71" s="33"/>
      <c r="L71" s="33"/>
      <c r="M71" s="33"/>
      <c r="N71" s="33"/>
      <c r="O71" s="33"/>
      <c r="P71" s="33"/>
      <c r="Q71" s="33"/>
      <c r="R71" s="33"/>
      <c r="S71" s="33"/>
      <c r="T71" s="33"/>
      <c r="U71" s="33"/>
      <c r="V71" s="33"/>
      <c r="W71" s="33"/>
      <c r="X71" s="33"/>
      <c r="Y71" s="33"/>
      <c r="Z71" s="33"/>
      <c r="AA71" s="33"/>
    </row>
    <row r="72" spans="1:27" s="2" customFormat="1" ht="49.5" customHeight="1" x14ac:dyDescent="0.25">
      <c r="A72" s="281" t="s">
        <v>134</v>
      </c>
      <c r="B72" s="281"/>
      <c r="C72" s="281"/>
      <c r="D72" s="281"/>
      <c r="E72" s="281"/>
      <c r="F72" s="281"/>
      <c r="G72" s="44"/>
      <c r="H72" s="44"/>
      <c r="I72" s="274"/>
      <c r="J72" s="274"/>
      <c r="K72" s="274"/>
      <c r="L72" s="274"/>
      <c r="M72" s="274"/>
      <c r="N72" s="274"/>
    </row>
    <row r="73" spans="1:27" s="2" customFormat="1" ht="34.5" customHeight="1" x14ac:dyDescent="0.25">
      <c r="A73" s="281" t="s">
        <v>135</v>
      </c>
      <c r="B73" s="281"/>
      <c r="C73" s="281"/>
      <c r="D73" s="281"/>
      <c r="E73" s="281"/>
      <c r="F73" s="281"/>
      <c r="G73" s="44"/>
      <c r="H73" s="44"/>
      <c r="I73" s="274"/>
      <c r="J73" s="274"/>
      <c r="K73" s="274"/>
      <c r="L73" s="274"/>
      <c r="M73" s="167"/>
      <c r="N73" s="167"/>
    </row>
    <row r="74" spans="1:27" s="2" customFormat="1" ht="10.5" customHeight="1" x14ac:dyDescent="0.25">
      <c r="A74" s="167"/>
      <c r="B74" s="167"/>
      <c r="C74" s="167"/>
      <c r="D74" s="167"/>
      <c r="E74" s="167"/>
      <c r="F74" s="167"/>
      <c r="G74" s="167"/>
      <c r="H74" s="167"/>
      <c r="I74" s="275"/>
      <c r="J74" s="275"/>
      <c r="K74" s="39"/>
      <c r="L74" s="166"/>
      <c r="M74" s="40"/>
      <c r="N74" s="41"/>
    </row>
    <row r="75" spans="1:27" s="2" customFormat="1" ht="12.75" x14ac:dyDescent="0.25">
      <c r="A75" s="280">
        <v>3</v>
      </c>
      <c r="B75" s="280" t="s">
        <v>63</v>
      </c>
      <c r="C75" s="280" t="s">
        <v>120</v>
      </c>
      <c r="D75" s="280" t="s">
        <v>121</v>
      </c>
      <c r="E75" s="280" t="s">
        <v>269</v>
      </c>
      <c r="F75" s="280"/>
      <c r="G75" s="167"/>
      <c r="H75" s="167"/>
      <c r="I75" s="275"/>
      <c r="J75" s="275"/>
      <c r="K75" s="39"/>
      <c r="L75" s="166"/>
      <c r="M75" s="40"/>
      <c r="N75" s="41"/>
    </row>
    <row r="76" spans="1:27" s="2" customFormat="1" ht="38.25" x14ac:dyDescent="0.25">
      <c r="A76" s="280"/>
      <c r="B76" s="280"/>
      <c r="C76" s="280"/>
      <c r="D76" s="280"/>
      <c r="E76" s="159" t="s">
        <v>122</v>
      </c>
      <c r="F76" s="159" t="s">
        <v>123</v>
      </c>
      <c r="I76" s="275"/>
      <c r="J76" s="275"/>
      <c r="K76" s="39"/>
      <c r="L76" s="166"/>
      <c r="M76" s="40"/>
      <c r="N76" s="41"/>
    </row>
    <row r="77" spans="1:27" s="2" customFormat="1" ht="25.5" x14ac:dyDescent="0.25">
      <c r="A77" s="19" t="s">
        <v>24</v>
      </c>
      <c r="B77" s="30" t="s">
        <v>124</v>
      </c>
      <c r="C77" s="31">
        <v>1</v>
      </c>
      <c r="D77" s="19">
        <v>15</v>
      </c>
      <c r="E77" s="32">
        <f>252/365</f>
        <v>0.69041095890410964</v>
      </c>
      <c r="F77" s="94">
        <f>(C77*D77)*E77</f>
        <v>10.356164383561644</v>
      </c>
      <c r="I77" s="176"/>
      <c r="J77" s="176"/>
      <c r="K77" s="39"/>
      <c r="L77" s="176"/>
      <c r="M77" s="40"/>
      <c r="N77" s="41"/>
      <c r="P77" s="182"/>
    </row>
    <row r="78" spans="1:27" s="2" customFormat="1" ht="25.5" x14ac:dyDescent="0.25">
      <c r="A78" s="19" t="s">
        <v>26</v>
      </c>
      <c r="B78" s="30" t="s">
        <v>125</v>
      </c>
      <c r="C78" s="31">
        <v>1</v>
      </c>
      <c r="D78" s="19">
        <v>5</v>
      </c>
      <c r="E78" s="32">
        <f>252/365</f>
        <v>0.69041095890410964</v>
      </c>
      <c r="F78" s="94">
        <f t="shared" ref="F78:F86" si="4">(C78*D78)*E78</f>
        <v>3.4520547945205484</v>
      </c>
      <c r="I78" s="275"/>
      <c r="J78" s="275"/>
      <c r="K78" s="39"/>
      <c r="L78" s="166"/>
      <c r="M78" s="40"/>
      <c r="N78" s="41"/>
      <c r="P78" s="182"/>
    </row>
    <row r="79" spans="1:27" s="2" customFormat="1" ht="25.5" x14ac:dyDescent="0.25">
      <c r="A79" s="19" t="s">
        <v>27</v>
      </c>
      <c r="B79" s="30" t="s">
        <v>126</v>
      </c>
      <c r="C79" s="31">
        <v>1</v>
      </c>
      <c r="D79" s="19">
        <v>2</v>
      </c>
      <c r="E79" s="32">
        <v>1</v>
      </c>
      <c r="F79" s="94">
        <f t="shared" si="4"/>
        <v>2</v>
      </c>
      <c r="I79" s="275"/>
      <c r="J79" s="275"/>
      <c r="K79" s="39"/>
      <c r="L79" s="166"/>
      <c r="M79" s="40"/>
      <c r="N79" s="41"/>
      <c r="P79" s="182"/>
    </row>
    <row r="80" spans="1:27" s="2" customFormat="1" ht="25.5" x14ac:dyDescent="0.25">
      <c r="A80" s="19" t="s">
        <v>29</v>
      </c>
      <c r="B80" s="30" t="s">
        <v>127</v>
      </c>
      <c r="C80" s="31">
        <v>1</v>
      </c>
      <c r="D80" s="19">
        <v>2</v>
      </c>
      <c r="E80" s="32">
        <f>252/365</f>
        <v>0.69041095890410964</v>
      </c>
      <c r="F80" s="94">
        <f t="shared" si="4"/>
        <v>1.3808219178082193</v>
      </c>
      <c r="I80" s="275"/>
      <c r="J80" s="275"/>
      <c r="K80" s="39"/>
      <c r="L80" s="166"/>
      <c r="M80" s="40"/>
      <c r="N80" s="41"/>
      <c r="P80" s="182"/>
    </row>
    <row r="81" spans="1:16" s="2" customFormat="1" ht="25.5" x14ac:dyDescent="0.25">
      <c r="A81" s="19" t="s">
        <v>30</v>
      </c>
      <c r="B81" s="30" t="s">
        <v>128</v>
      </c>
      <c r="C81" s="31">
        <v>1</v>
      </c>
      <c r="D81" s="19">
        <v>3</v>
      </c>
      <c r="E81" s="32">
        <v>1</v>
      </c>
      <c r="F81" s="94">
        <f t="shared" si="4"/>
        <v>3</v>
      </c>
      <c r="I81" s="275"/>
      <c r="J81" s="275"/>
      <c r="K81" s="39"/>
      <c r="L81" s="166"/>
      <c r="M81" s="40"/>
      <c r="N81" s="41"/>
      <c r="P81" s="182"/>
    </row>
    <row r="82" spans="1:16" s="2" customFormat="1" ht="25.5" x14ac:dyDescent="0.25">
      <c r="A82" s="19" t="s">
        <v>31</v>
      </c>
      <c r="B82" s="30" t="s">
        <v>129</v>
      </c>
      <c r="C82" s="31">
        <v>1</v>
      </c>
      <c r="D82" s="19">
        <v>1</v>
      </c>
      <c r="E82" s="32">
        <v>1</v>
      </c>
      <c r="F82" s="95">
        <f t="shared" si="4"/>
        <v>1</v>
      </c>
      <c r="I82" s="275"/>
      <c r="J82" s="275"/>
      <c r="K82" s="39"/>
      <c r="L82" s="166"/>
      <c r="M82" s="40"/>
      <c r="N82" s="41"/>
      <c r="P82" s="182"/>
    </row>
    <row r="83" spans="1:16" s="2" customFormat="1" ht="25.5" x14ac:dyDescent="0.25">
      <c r="A83" s="19" t="s">
        <v>32</v>
      </c>
      <c r="B83" s="30" t="s">
        <v>130</v>
      </c>
      <c r="C83" s="31">
        <v>1</v>
      </c>
      <c r="D83" s="19">
        <v>1</v>
      </c>
      <c r="E83" s="38">
        <v>1</v>
      </c>
      <c r="F83" s="94">
        <f t="shared" si="4"/>
        <v>1</v>
      </c>
      <c r="G83" s="274"/>
      <c r="H83" s="274"/>
      <c r="I83" s="275"/>
      <c r="J83" s="275"/>
      <c r="K83" s="39"/>
      <c r="L83" s="166"/>
      <c r="M83" s="40"/>
      <c r="N83" s="41"/>
      <c r="P83" s="182"/>
    </row>
    <row r="84" spans="1:16" s="2" customFormat="1" ht="25.5" x14ac:dyDescent="0.25">
      <c r="A84" s="19" t="s">
        <v>48</v>
      </c>
      <c r="B84" s="30" t="s">
        <v>131</v>
      </c>
      <c r="C84" s="31">
        <v>1</v>
      </c>
      <c r="D84" s="19">
        <v>5</v>
      </c>
      <c r="E84" s="38">
        <f>252/365</f>
        <v>0.69041095890410964</v>
      </c>
      <c r="F84" s="94">
        <f t="shared" si="4"/>
        <v>3.4520547945205484</v>
      </c>
      <c r="G84" s="274"/>
      <c r="H84" s="274"/>
      <c r="I84" s="23"/>
      <c r="J84" s="23"/>
      <c r="K84" s="23"/>
      <c r="L84" s="23"/>
      <c r="M84" s="23"/>
      <c r="N84" s="23"/>
      <c r="P84" s="182"/>
    </row>
    <row r="85" spans="1:16" s="2" customFormat="1" ht="25.5" x14ac:dyDescent="0.25">
      <c r="A85" s="19" t="s">
        <v>83</v>
      </c>
      <c r="B85" s="30" t="s">
        <v>132</v>
      </c>
      <c r="C85" s="31">
        <v>1</v>
      </c>
      <c r="D85" s="19">
        <v>120</v>
      </c>
      <c r="E85" s="38">
        <f>252/365</f>
        <v>0.69041095890410964</v>
      </c>
      <c r="F85" s="94">
        <f t="shared" si="4"/>
        <v>82.849315068493155</v>
      </c>
      <c r="G85" s="36"/>
      <c r="H85" s="37"/>
      <c r="P85" s="182"/>
    </row>
    <row r="86" spans="1:16" s="2" customFormat="1" ht="25.5" x14ac:dyDescent="0.25">
      <c r="A86" s="19" t="s">
        <v>88</v>
      </c>
      <c r="B86" s="30" t="s">
        <v>133</v>
      </c>
      <c r="C86" s="31">
        <v>1</v>
      </c>
      <c r="D86" s="19">
        <v>6</v>
      </c>
      <c r="E86" s="38">
        <v>1</v>
      </c>
      <c r="F86" s="94">
        <f t="shared" si="4"/>
        <v>6</v>
      </c>
      <c r="G86" s="36"/>
      <c r="H86" s="37"/>
      <c r="P86" s="182"/>
    </row>
    <row r="87" spans="1:16" s="2" customFormat="1" ht="10.5" customHeight="1" x14ac:dyDescent="0.25">
      <c r="A87" s="276" t="s">
        <v>49</v>
      </c>
      <c r="B87" s="276"/>
      <c r="C87" s="45"/>
      <c r="D87" s="46"/>
      <c r="E87" s="46"/>
      <c r="F87" s="96">
        <v>113</v>
      </c>
      <c r="G87" s="36"/>
      <c r="H87" s="37"/>
      <c r="P87" s="182"/>
    </row>
    <row r="88" spans="1:16" s="2" customFormat="1" ht="12.75" x14ac:dyDescent="0.25">
      <c r="A88" s="34"/>
      <c r="B88" s="34"/>
      <c r="C88" s="35"/>
      <c r="G88" s="36"/>
      <c r="H88" s="37"/>
    </row>
    <row r="89" spans="1:16" s="2" customFormat="1" ht="10.5" customHeight="1" x14ac:dyDescent="0.25">
      <c r="A89" s="277" t="s">
        <v>136</v>
      </c>
      <c r="B89" s="278"/>
      <c r="C89" s="278"/>
      <c r="D89" s="278"/>
      <c r="E89" s="278"/>
      <c r="F89" s="278"/>
      <c r="G89" s="278"/>
      <c r="H89" s="279"/>
    </row>
    <row r="90" spans="1:16" s="2" customFormat="1" ht="25.5" x14ac:dyDescent="0.25">
      <c r="A90" s="48" t="s">
        <v>137</v>
      </c>
      <c r="B90" s="48" t="s">
        <v>119</v>
      </c>
      <c r="C90" s="48" t="s">
        <v>138</v>
      </c>
      <c r="D90" s="48" t="s">
        <v>139</v>
      </c>
      <c r="E90" s="48" t="s">
        <v>140</v>
      </c>
      <c r="F90" s="48" t="s">
        <v>141</v>
      </c>
      <c r="G90" s="48" t="s">
        <v>142</v>
      </c>
      <c r="H90" s="48" t="s">
        <v>143</v>
      </c>
    </row>
    <row r="91" spans="1:16" s="2" customFormat="1" ht="10.5" customHeight="1" x14ac:dyDescent="0.25">
      <c r="A91" s="71" t="s">
        <v>24</v>
      </c>
      <c r="B91" s="72" t="s">
        <v>145</v>
      </c>
      <c r="C91" s="43">
        <f>SUM(D27,C69)</f>
        <v>3555.0039999999999</v>
      </c>
      <c r="D91" s="97">
        <v>30</v>
      </c>
      <c r="E91" s="43">
        <f>C91/D91</f>
        <v>118.50013333333332</v>
      </c>
      <c r="F91" s="97">
        <f>F87</f>
        <v>113</v>
      </c>
      <c r="G91" s="43">
        <f>E91*F91</f>
        <v>13390.515066666665</v>
      </c>
      <c r="H91" s="47">
        <f>G91/12</f>
        <v>1115.8762555555554</v>
      </c>
    </row>
    <row r="92" spans="1:16" s="2" customFormat="1" ht="10.5" customHeight="1" x14ac:dyDescent="0.25">
      <c r="A92" s="71" t="s">
        <v>26</v>
      </c>
      <c r="B92" s="72" t="s">
        <v>144</v>
      </c>
      <c r="C92" s="43">
        <f>SUM(D28,D69)</f>
        <v>1637.2370965000002</v>
      </c>
      <c r="D92" s="97">
        <v>30</v>
      </c>
      <c r="E92" s="43">
        <f>C92/D92</f>
        <v>54.574569883333339</v>
      </c>
      <c r="F92" s="97">
        <f>F87</f>
        <v>113</v>
      </c>
      <c r="G92" s="43">
        <f>E92*F92</f>
        <v>6166.926396816667</v>
      </c>
      <c r="H92" s="47">
        <f>G92/12</f>
        <v>513.91053306805554</v>
      </c>
    </row>
    <row r="93" spans="1:16" s="2" customFormat="1" ht="10.5" customHeight="1" x14ac:dyDescent="0.25">
      <c r="A93" s="143"/>
      <c r="B93" s="166"/>
      <c r="C93" s="141"/>
      <c r="D93" s="142"/>
      <c r="E93" s="141"/>
      <c r="F93" s="142"/>
      <c r="G93" s="141"/>
      <c r="H93" s="141"/>
    </row>
    <row r="94" spans="1:16" s="2" customFormat="1" ht="10.5" customHeight="1" x14ac:dyDescent="0.25">
      <c r="G94" s="36"/>
      <c r="H94" s="37"/>
    </row>
    <row r="95" spans="1:16" s="2" customFormat="1" ht="74.25" customHeight="1" x14ac:dyDescent="0.25">
      <c r="A95" s="280" t="s">
        <v>270</v>
      </c>
      <c r="B95" s="280"/>
      <c r="C95" s="280"/>
      <c r="D95" s="280"/>
      <c r="F95" s="2" t="s">
        <v>271</v>
      </c>
      <c r="G95" s="36"/>
      <c r="H95" s="37"/>
    </row>
    <row r="96" spans="1:16" s="2" customFormat="1" ht="38.25" x14ac:dyDescent="0.25">
      <c r="A96" s="89" t="s">
        <v>137</v>
      </c>
      <c r="B96" s="89" t="s">
        <v>119</v>
      </c>
      <c r="C96" s="159" t="str">
        <f>H90</f>
        <v>Custo mensal</v>
      </c>
      <c r="D96" s="159" t="s">
        <v>187</v>
      </c>
      <c r="G96" s="36"/>
      <c r="H96" s="37"/>
    </row>
    <row r="97" spans="1:19" s="2" customFormat="1" ht="12.75" x14ac:dyDescent="0.25">
      <c r="A97" s="71" t="s">
        <v>24</v>
      </c>
      <c r="B97" s="72" t="s">
        <v>227</v>
      </c>
      <c r="C97" s="43">
        <f>H91</f>
        <v>1115.8762555555554</v>
      </c>
      <c r="D97" s="73">
        <f>C97*2.24%</f>
        <v>24.995628124444444</v>
      </c>
    </row>
    <row r="98" spans="1:19" s="2" customFormat="1" ht="10.5" customHeight="1" x14ac:dyDescent="0.25">
      <c r="A98" s="71" t="s">
        <v>26</v>
      </c>
      <c r="B98" s="71" t="s">
        <v>144</v>
      </c>
      <c r="C98" s="144">
        <f>H92</f>
        <v>513.91053306805554</v>
      </c>
      <c r="D98" s="145">
        <f>C98*2.24%</f>
        <v>11.511595940724446</v>
      </c>
    </row>
    <row r="99" spans="1:19" s="2" customFormat="1" ht="10.5" customHeight="1" x14ac:dyDescent="0.25">
      <c r="A99" s="21"/>
      <c r="B99" s="21"/>
      <c r="C99" s="21"/>
    </row>
    <row r="100" spans="1:19" x14ac:dyDescent="0.25">
      <c r="A100" s="215" t="s">
        <v>182</v>
      </c>
      <c r="B100" s="216"/>
      <c r="C100" s="216"/>
      <c r="D100" s="216"/>
      <c r="E100" s="216"/>
      <c r="F100" s="216"/>
      <c r="G100" s="217"/>
      <c r="H100" s="2"/>
    </row>
    <row r="101" spans="1:19" ht="39" customHeight="1" x14ac:dyDescent="0.25">
      <c r="A101" s="158">
        <v>4</v>
      </c>
      <c r="B101" s="56" t="s">
        <v>241</v>
      </c>
      <c r="C101" s="158" t="s">
        <v>147</v>
      </c>
      <c r="D101" s="158" t="s">
        <v>153</v>
      </c>
      <c r="E101" s="158" t="s">
        <v>154</v>
      </c>
      <c r="F101" s="158" t="s">
        <v>148</v>
      </c>
      <c r="G101" s="70" t="s">
        <v>179</v>
      </c>
      <c r="H101" s="2"/>
    </row>
    <row r="102" spans="1:19" x14ac:dyDescent="0.25">
      <c r="A102" s="158" t="s">
        <v>166</v>
      </c>
      <c r="B102" s="75" t="s">
        <v>237</v>
      </c>
      <c r="C102" s="76"/>
      <c r="D102" s="77"/>
      <c r="E102" s="77"/>
      <c r="F102" s="77"/>
      <c r="G102" s="69"/>
      <c r="H102" s="2"/>
    </row>
    <row r="103" spans="1:19" ht="25.5" x14ac:dyDescent="0.25">
      <c r="A103" s="169" t="s">
        <v>24</v>
      </c>
      <c r="B103" s="10" t="s">
        <v>149</v>
      </c>
      <c r="C103" s="52">
        <v>1</v>
      </c>
      <c r="D103" s="52" t="s">
        <v>277</v>
      </c>
      <c r="E103" s="52">
        <v>3</v>
      </c>
      <c r="F103" s="183">
        <v>42</v>
      </c>
      <c r="G103" s="53">
        <f>(F103*E103*C103)</f>
        <v>126</v>
      </c>
      <c r="H103" s="2"/>
    </row>
    <row r="104" spans="1:19" ht="25.5" x14ac:dyDescent="0.25">
      <c r="A104" s="169" t="s">
        <v>26</v>
      </c>
      <c r="B104" s="10" t="s">
        <v>150</v>
      </c>
      <c r="C104" s="52">
        <v>1</v>
      </c>
      <c r="D104" s="52" t="s">
        <v>277</v>
      </c>
      <c r="E104" s="52">
        <v>3</v>
      </c>
      <c r="F104" s="183">
        <v>45</v>
      </c>
      <c r="G104" s="53">
        <f>(F104*E104*C104)</f>
        <v>135</v>
      </c>
      <c r="H104" s="2"/>
    </row>
    <row r="105" spans="1:19" x14ac:dyDescent="0.25">
      <c r="A105" s="169" t="s">
        <v>27</v>
      </c>
      <c r="B105" s="10" t="s">
        <v>152</v>
      </c>
      <c r="C105" s="52">
        <v>1</v>
      </c>
      <c r="D105" s="52" t="s">
        <v>276</v>
      </c>
      <c r="E105" s="52">
        <v>4</v>
      </c>
      <c r="F105" s="183">
        <v>52.9</v>
      </c>
      <c r="G105" s="53">
        <f>(F105*E105*C105)</f>
        <v>211.6</v>
      </c>
      <c r="H105" s="2"/>
    </row>
    <row r="106" spans="1:19" x14ac:dyDescent="0.25">
      <c r="A106" s="271" t="s">
        <v>228</v>
      </c>
      <c r="B106" s="268"/>
      <c r="C106" s="268"/>
      <c r="D106" s="268"/>
      <c r="E106" s="268"/>
      <c r="F106" s="257">
        <f>SUM(G103:G106)</f>
        <v>472.6</v>
      </c>
      <c r="G106" s="257"/>
      <c r="H106" s="2"/>
    </row>
    <row r="107" spans="1:19" x14ac:dyDescent="0.25">
      <c r="A107" s="161"/>
      <c r="B107" s="268" t="s">
        <v>229</v>
      </c>
      <c r="C107" s="268"/>
      <c r="D107" s="268"/>
      <c r="E107" s="272"/>
      <c r="F107" s="273">
        <f>F106/12</f>
        <v>39.383333333333333</v>
      </c>
      <c r="G107" s="270"/>
      <c r="H107" s="2"/>
    </row>
    <row r="108" spans="1:19" ht="38.25" x14ac:dyDescent="0.25">
      <c r="A108" s="158" t="s">
        <v>167</v>
      </c>
      <c r="B108" s="56" t="s">
        <v>238</v>
      </c>
      <c r="C108" s="158" t="s">
        <v>147</v>
      </c>
      <c r="D108" s="158" t="s">
        <v>153</v>
      </c>
      <c r="E108" s="158" t="s">
        <v>154</v>
      </c>
      <c r="F108" s="158" t="s">
        <v>148</v>
      </c>
      <c r="G108" s="70" t="s">
        <v>179</v>
      </c>
      <c r="H108" s="2"/>
    </row>
    <row r="109" spans="1:19" x14ac:dyDescent="0.25">
      <c r="A109" s="19" t="s">
        <v>24</v>
      </c>
      <c r="B109" s="30" t="s">
        <v>196</v>
      </c>
      <c r="C109" s="29">
        <v>1</v>
      </c>
      <c r="D109" s="29" t="s">
        <v>277</v>
      </c>
      <c r="E109" s="52">
        <v>3</v>
      </c>
      <c r="F109" s="183">
        <v>68</v>
      </c>
      <c r="G109" s="110">
        <f>F109*E109</f>
        <v>204</v>
      </c>
      <c r="H109" s="33"/>
    </row>
    <row r="110" spans="1:19" x14ac:dyDescent="0.25">
      <c r="A110" s="19" t="s">
        <v>26</v>
      </c>
      <c r="B110" s="186" t="s">
        <v>293</v>
      </c>
      <c r="C110" s="29">
        <v>1</v>
      </c>
      <c r="D110" s="29" t="s">
        <v>277</v>
      </c>
      <c r="E110" s="52">
        <v>3</v>
      </c>
      <c r="F110" s="183">
        <v>15</v>
      </c>
      <c r="G110" s="110">
        <f>F110*E110</f>
        <v>45</v>
      </c>
      <c r="H110" s="33"/>
      <c r="I110" s="308" t="s">
        <v>294</v>
      </c>
      <c r="J110" s="308"/>
      <c r="K110" s="308"/>
      <c r="L110" s="308"/>
      <c r="M110" s="308"/>
      <c r="N110" s="308"/>
      <c r="O110" s="308"/>
      <c r="P110" s="308"/>
      <c r="Q110" s="308"/>
      <c r="R110" s="308"/>
      <c r="S110" s="308"/>
    </row>
    <row r="111" spans="1:19" x14ac:dyDescent="0.25">
      <c r="A111" s="52" t="s">
        <v>27</v>
      </c>
      <c r="B111" s="2" t="s">
        <v>156</v>
      </c>
      <c r="C111" s="52">
        <v>1</v>
      </c>
      <c r="D111" s="52" t="s">
        <v>278</v>
      </c>
      <c r="E111" s="52">
        <v>2</v>
      </c>
      <c r="F111" s="183">
        <v>25</v>
      </c>
      <c r="G111" s="53">
        <f>(F111*E111*C111)</f>
        <v>50</v>
      </c>
      <c r="H111" s="33"/>
    </row>
    <row r="112" spans="1:19" ht="38.25" x14ac:dyDescent="0.25">
      <c r="A112" s="52" t="s">
        <v>29</v>
      </c>
      <c r="B112" s="187" t="s">
        <v>272</v>
      </c>
      <c r="C112" s="52">
        <v>1</v>
      </c>
      <c r="D112" s="52" t="s">
        <v>295</v>
      </c>
      <c r="E112" s="52">
        <v>6</v>
      </c>
      <c r="F112" s="183">
        <v>8.33</v>
      </c>
      <c r="G112" s="53">
        <f>(F112*E112*C112)</f>
        <v>49.980000000000004</v>
      </c>
      <c r="H112" s="33"/>
      <c r="I112" s="309" t="s">
        <v>285</v>
      </c>
      <c r="J112" s="309"/>
      <c r="K112" s="309"/>
      <c r="L112" s="309"/>
      <c r="M112" s="309"/>
      <c r="N112" s="309"/>
      <c r="O112" s="309"/>
      <c r="P112" s="309"/>
      <c r="Q112" s="309"/>
      <c r="R112" s="309"/>
      <c r="S112" s="309"/>
    </row>
    <row r="113" spans="1:19" x14ac:dyDescent="0.25">
      <c r="A113" s="271" t="s">
        <v>228</v>
      </c>
      <c r="B113" s="268"/>
      <c r="C113" s="268"/>
      <c r="D113" s="268"/>
      <c r="E113" s="268"/>
      <c r="F113" s="257">
        <f>SUM(G109:G112)</f>
        <v>348.98</v>
      </c>
      <c r="G113" s="257"/>
      <c r="H113" s="33"/>
    </row>
    <row r="114" spans="1:19" x14ac:dyDescent="0.25">
      <c r="A114" s="161"/>
      <c r="B114" s="268" t="s">
        <v>230</v>
      </c>
      <c r="C114" s="268"/>
      <c r="D114" s="268"/>
      <c r="E114" s="268"/>
      <c r="F114" s="269">
        <f>F113/12</f>
        <v>29.081666666666667</v>
      </c>
      <c r="G114" s="270"/>
      <c r="H114" s="33"/>
    </row>
    <row r="115" spans="1:19" ht="38.25" x14ac:dyDescent="0.25">
      <c r="A115" s="158">
        <v>4</v>
      </c>
      <c r="B115" s="56" t="s">
        <v>242</v>
      </c>
      <c r="C115" s="158" t="s">
        <v>147</v>
      </c>
      <c r="D115" s="158" t="s">
        <v>153</v>
      </c>
      <c r="E115" s="158" t="s">
        <v>154</v>
      </c>
      <c r="F115" s="158" t="s">
        <v>148</v>
      </c>
      <c r="G115" s="70" t="s">
        <v>179</v>
      </c>
      <c r="H115" s="33"/>
    </row>
    <row r="116" spans="1:19" x14ac:dyDescent="0.25">
      <c r="A116" s="158" t="s">
        <v>166</v>
      </c>
      <c r="B116" s="75" t="s">
        <v>239</v>
      </c>
      <c r="C116" s="76"/>
      <c r="D116" s="77"/>
      <c r="E116" s="77"/>
      <c r="F116" s="77"/>
      <c r="G116" s="69"/>
      <c r="H116" s="2"/>
    </row>
    <row r="117" spans="1:19" x14ac:dyDescent="0.25">
      <c r="A117" s="19" t="s">
        <v>24</v>
      </c>
      <c r="B117" s="10" t="s">
        <v>112</v>
      </c>
      <c r="C117" s="115">
        <v>1</v>
      </c>
      <c r="D117" s="52" t="s">
        <v>278</v>
      </c>
      <c r="E117" s="150">
        <v>2</v>
      </c>
      <c r="F117" s="183">
        <v>42</v>
      </c>
      <c r="G117" s="151">
        <f>F117*E117</f>
        <v>84</v>
      </c>
      <c r="H117" s="2"/>
    </row>
    <row r="118" spans="1:19" x14ac:dyDescent="0.25">
      <c r="A118" s="19" t="s">
        <v>26</v>
      </c>
      <c r="B118" s="10" t="s">
        <v>113</v>
      </c>
      <c r="C118" s="115">
        <v>1</v>
      </c>
      <c r="D118" s="52" t="s">
        <v>278</v>
      </c>
      <c r="E118" s="150">
        <v>2</v>
      </c>
      <c r="F118" s="183">
        <v>45</v>
      </c>
      <c r="G118" s="151">
        <f>F118*E118</f>
        <v>90</v>
      </c>
      <c r="H118" s="2"/>
    </row>
    <row r="119" spans="1:19" x14ac:dyDescent="0.25">
      <c r="A119" s="19" t="s">
        <v>27</v>
      </c>
      <c r="B119" s="10" t="s">
        <v>151</v>
      </c>
      <c r="C119" s="115">
        <v>1</v>
      </c>
      <c r="D119" s="52" t="s">
        <v>278</v>
      </c>
      <c r="E119" s="150">
        <v>2</v>
      </c>
      <c r="F119" s="183">
        <v>52.9</v>
      </c>
      <c r="G119" s="151">
        <f>F119*E119</f>
        <v>105.8</v>
      </c>
      <c r="H119" s="2"/>
    </row>
    <row r="120" spans="1:19" x14ac:dyDescent="0.25">
      <c r="A120" s="271" t="s">
        <v>228</v>
      </c>
      <c r="B120" s="268"/>
      <c r="C120" s="268"/>
      <c r="D120" s="268"/>
      <c r="E120" s="268"/>
      <c r="F120" s="257">
        <f>SUM(G117:G119)</f>
        <v>279.8</v>
      </c>
      <c r="G120" s="257"/>
      <c r="H120" s="2"/>
    </row>
    <row r="121" spans="1:19" ht="15.75" customHeight="1" x14ac:dyDescent="0.25">
      <c r="A121" s="268" t="s">
        <v>230</v>
      </c>
      <c r="B121" s="268"/>
      <c r="C121" s="268"/>
      <c r="D121" s="268"/>
      <c r="E121" s="272"/>
      <c r="F121" s="257">
        <f>F120/12</f>
        <v>23.316666666666666</v>
      </c>
      <c r="G121" s="257"/>
      <c r="H121" s="2"/>
    </row>
    <row r="122" spans="1:19" x14ac:dyDescent="0.25">
      <c r="A122" s="158"/>
      <c r="B122" s="56" t="s">
        <v>240</v>
      </c>
      <c r="C122" s="129"/>
      <c r="D122" s="77"/>
      <c r="E122" s="77"/>
      <c r="F122" s="77"/>
      <c r="G122" s="69"/>
      <c r="H122" s="2"/>
    </row>
    <row r="123" spans="1:19" x14ac:dyDescent="0.25">
      <c r="A123" s="52" t="s">
        <v>24</v>
      </c>
      <c r="B123" s="186" t="s">
        <v>293</v>
      </c>
      <c r="C123" s="52">
        <v>1</v>
      </c>
      <c r="D123" s="52" t="s">
        <v>278</v>
      </c>
      <c r="E123" s="52">
        <v>2</v>
      </c>
      <c r="F123" s="22">
        <v>15</v>
      </c>
      <c r="G123" s="53">
        <f>(F123*E123*C123)</f>
        <v>30</v>
      </c>
      <c r="H123" s="2"/>
      <c r="I123" s="308" t="s">
        <v>284</v>
      </c>
      <c r="J123" s="308"/>
      <c r="K123" s="308"/>
      <c r="L123" s="308"/>
      <c r="M123" s="308"/>
      <c r="N123" s="308"/>
      <c r="O123" s="308"/>
      <c r="P123" s="308"/>
      <c r="Q123" s="308"/>
      <c r="R123" s="308"/>
      <c r="S123" s="308"/>
    </row>
    <row r="124" spans="1:19" x14ac:dyDescent="0.25">
      <c r="A124" s="169" t="s">
        <v>26</v>
      </c>
      <c r="B124" s="10" t="s">
        <v>188</v>
      </c>
      <c r="C124" s="52">
        <v>1</v>
      </c>
      <c r="D124" s="52" t="s">
        <v>278</v>
      </c>
      <c r="E124" s="52">
        <v>2</v>
      </c>
      <c r="F124" s="22">
        <v>68</v>
      </c>
      <c r="G124" s="53">
        <f>(F124*E124*C124)</f>
        <v>136</v>
      </c>
      <c r="H124" s="2"/>
    </row>
    <row r="125" spans="1:19" x14ac:dyDescent="0.25">
      <c r="A125" s="243" t="s">
        <v>231</v>
      </c>
      <c r="B125" s="244"/>
      <c r="C125" s="244"/>
      <c r="D125" s="244"/>
      <c r="E125" s="244"/>
      <c r="F125" s="257">
        <f>SUM(G123:G124)</f>
        <v>166</v>
      </c>
      <c r="G125" s="257"/>
      <c r="H125" s="2"/>
    </row>
    <row r="126" spans="1:19" x14ac:dyDescent="0.25">
      <c r="A126" s="163"/>
      <c r="B126" s="244" t="s">
        <v>232</v>
      </c>
      <c r="C126" s="244"/>
      <c r="D126" s="244"/>
      <c r="E126" s="244"/>
      <c r="F126" s="257">
        <f>F125/12</f>
        <v>13.833333333333334</v>
      </c>
      <c r="G126" s="257"/>
      <c r="H126" s="2"/>
    </row>
    <row r="127" spans="1:19" x14ac:dyDescent="0.25">
      <c r="A127" s="148"/>
      <c r="B127" s="149"/>
      <c r="C127" s="149"/>
      <c r="D127" s="149"/>
      <c r="E127" s="165"/>
      <c r="F127" s="74"/>
      <c r="G127" s="74"/>
      <c r="H127" s="2"/>
    </row>
    <row r="128" spans="1:19" x14ac:dyDescent="0.25">
      <c r="A128" s="265" t="s">
        <v>164</v>
      </c>
      <c r="B128" s="266"/>
      <c r="C128" s="266"/>
      <c r="D128" s="266"/>
      <c r="E128" s="266"/>
      <c r="F128" s="267"/>
      <c r="G128" s="74"/>
      <c r="H128" s="2"/>
    </row>
    <row r="129" spans="1:23" ht="25.5" x14ac:dyDescent="0.25">
      <c r="A129" s="172"/>
      <c r="B129" s="173"/>
      <c r="C129" s="127" t="s">
        <v>233</v>
      </c>
      <c r="D129" s="127" t="s">
        <v>234</v>
      </c>
      <c r="E129" s="127" t="s">
        <v>235</v>
      </c>
      <c r="F129" s="127" t="s">
        <v>236</v>
      </c>
      <c r="G129" s="74"/>
      <c r="H129" s="2"/>
    </row>
    <row r="130" spans="1:23" x14ac:dyDescent="0.25">
      <c r="A130" s="24" t="s">
        <v>24</v>
      </c>
      <c r="B130" s="24" t="s">
        <v>165</v>
      </c>
      <c r="C130" s="53">
        <f>F106</f>
        <v>472.6</v>
      </c>
      <c r="D130" s="53">
        <f>C130/12</f>
        <v>39.383333333333333</v>
      </c>
      <c r="E130" s="53">
        <f>F120</f>
        <v>279.8</v>
      </c>
      <c r="F130" s="53">
        <f>E130/12</f>
        <v>23.316666666666666</v>
      </c>
      <c r="G130" s="74"/>
      <c r="H130" s="2"/>
    </row>
    <row r="131" spans="1:23" x14ac:dyDescent="0.25">
      <c r="A131" s="24" t="s">
        <v>26</v>
      </c>
      <c r="B131" s="24" t="s">
        <v>157</v>
      </c>
      <c r="C131" s="53">
        <f>F113</f>
        <v>348.98</v>
      </c>
      <c r="D131" s="53">
        <f>C131/12</f>
        <v>29.081666666666667</v>
      </c>
      <c r="E131" s="53">
        <f>F125</f>
        <v>166</v>
      </c>
      <c r="F131" s="53">
        <f>E131/12</f>
        <v>13.833333333333334</v>
      </c>
      <c r="G131" s="74"/>
      <c r="H131" s="2"/>
    </row>
    <row r="132" spans="1:23" x14ac:dyDescent="0.25">
      <c r="A132" s="46"/>
      <c r="B132" s="55" t="s">
        <v>172</v>
      </c>
      <c r="C132" s="131">
        <f>SUM(C130:C131)</f>
        <v>821.58</v>
      </c>
      <c r="D132" s="160">
        <f>SUM(D130:D131)</f>
        <v>68.465000000000003</v>
      </c>
      <c r="E132" s="131">
        <f>SUM(E130:E131)</f>
        <v>445.8</v>
      </c>
      <c r="F132" s="160">
        <f>E132/12</f>
        <v>37.15</v>
      </c>
      <c r="G132" s="74"/>
      <c r="H132" s="2"/>
    </row>
    <row r="133" spans="1:23" x14ac:dyDescent="0.25">
      <c r="A133" s="23"/>
      <c r="B133" s="78"/>
      <c r="C133" s="74"/>
      <c r="D133" s="74"/>
      <c r="E133" s="165"/>
      <c r="F133" s="165"/>
      <c r="G133" s="74"/>
      <c r="H133" s="2"/>
    </row>
    <row r="134" spans="1:23" ht="19.5" customHeight="1" x14ac:dyDescent="0.25">
      <c r="A134" s="215" t="s">
        <v>192</v>
      </c>
      <c r="B134" s="216"/>
      <c r="C134" s="216"/>
      <c r="D134" s="216"/>
      <c r="E134" s="216"/>
      <c r="F134" s="216"/>
      <c r="G134" s="217"/>
      <c r="H134" s="2"/>
    </row>
    <row r="135" spans="1:23" ht="38.25" x14ac:dyDescent="0.25">
      <c r="A135" s="158" t="s">
        <v>195</v>
      </c>
      <c r="B135" s="70" t="s">
        <v>159</v>
      </c>
      <c r="C135" s="158" t="s">
        <v>147</v>
      </c>
      <c r="D135" s="158" t="s">
        <v>153</v>
      </c>
      <c r="E135" s="158" t="s">
        <v>154</v>
      </c>
      <c r="F135" s="158" t="s">
        <v>148</v>
      </c>
      <c r="G135" s="70" t="s">
        <v>179</v>
      </c>
      <c r="H135" s="2"/>
    </row>
    <row r="136" spans="1:23" x14ac:dyDescent="0.25">
      <c r="A136" s="169" t="s">
        <v>24</v>
      </c>
      <c r="B136" s="24" t="s">
        <v>160</v>
      </c>
      <c r="C136" s="52">
        <v>1</v>
      </c>
      <c r="D136" s="52" t="s">
        <v>275</v>
      </c>
      <c r="E136" s="52">
        <v>12</v>
      </c>
      <c r="F136" s="53">
        <v>35.9</v>
      </c>
      <c r="G136" s="53">
        <f>(F136*E136*C136)</f>
        <v>430.79999999999995</v>
      </c>
      <c r="H136" s="2"/>
      <c r="J136" s="185"/>
    </row>
    <row r="137" spans="1:23" ht="51" x14ac:dyDescent="0.25">
      <c r="A137" s="169" t="s">
        <v>26</v>
      </c>
      <c r="B137" s="24" t="s">
        <v>273</v>
      </c>
      <c r="C137" s="52">
        <v>1</v>
      </c>
      <c r="D137" s="179" t="s">
        <v>280</v>
      </c>
      <c r="E137" s="52">
        <v>84</v>
      </c>
      <c r="F137" s="53">
        <v>18.75</v>
      </c>
      <c r="G137" s="53">
        <f>(F137*E137*C137)</f>
        <v>1575</v>
      </c>
      <c r="H137" s="2"/>
      <c r="I137" s="209"/>
      <c r="J137" s="209"/>
      <c r="K137" s="209"/>
      <c r="L137" s="209"/>
      <c r="M137" s="209"/>
      <c r="N137" s="209"/>
      <c r="O137" s="209"/>
      <c r="P137" s="209"/>
      <c r="Q137" s="209"/>
      <c r="R137" s="209"/>
    </row>
    <row r="138" spans="1:23" x14ac:dyDescent="0.25">
      <c r="A138" s="169" t="s">
        <v>27</v>
      </c>
      <c r="B138" s="24" t="s">
        <v>189</v>
      </c>
      <c r="C138" s="52">
        <v>1</v>
      </c>
      <c r="D138" s="52" t="s">
        <v>274</v>
      </c>
      <c r="E138" s="52">
        <v>1</v>
      </c>
      <c r="F138" s="53">
        <v>29.9</v>
      </c>
      <c r="G138" s="53">
        <f>F138*E138</f>
        <v>29.9</v>
      </c>
      <c r="H138" s="2"/>
      <c r="J138" s="185"/>
    </row>
    <row r="139" spans="1:23" x14ac:dyDescent="0.25">
      <c r="A139" s="169" t="s">
        <v>29</v>
      </c>
      <c r="B139" s="98" t="s">
        <v>190</v>
      </c>
      <c r="C139" s="66">
        <v>1</v>
      </c>
      <c r="D139" s="66" t="s">
        <v>274</v>
      </c>
      <c r="E139" s="66">
        <v>1</v>
      </c>
      <c r="F139" s="113">
        <v>39.9</v>
      </c>
      <c r="G139" s="113">
        <f>F139*E139</f>
        <v>39.9</v>
      </c>
      <c r="H139" s="2"/>
      <c r="J139" s="185"/>
    </row>
    <row r="140" spans="1:23" x14ac:dyDescent="0.25">
      <c r="A140" s="179" t="s">
        <v>30</v>
      </c>
      <c r="B140" s="98" t="s">
        <v>279</v>
      </c>
      <c r="C140" s="66">
        <v>1</v>
      </c>
      <c r="D140" s="66" t="s">
        <v>274</v>
      </c>
      <c r="E140" s="66">
        <v>1</v>
      </c>
      <c r="F140" s="113">
        <v>680</v>
      </c>
      <c r="G140" s="113">
        <f>F140*E140</f>
        <v>680</v>
      </c>
      <c r="H140" s="2"/>
    </row>
    <row r="141" spans="1:23" x14ac:dyDescent="0.25">
      <c r="A141" s="256" t="s">
        <v>161</v>
      </c>
      <c r="B141" s="256"/>
      <c r="C141" s="256"/>
      <c r="D141" s="256"/>
      <c r="E141" s="256"/>
      <c r="F141" s="257">
        <f>SUM(G136:G140)</f>
        <v>2755.6</v>
      </c>
      <c r="G141" s="257"/>
      <c r="H141" s="25"/>
    </row>
    <row r="142" spans="1:23" s="84" customFormat="1" ht="26.25" x14ac:dyDescent="0.25">
      <c r="A142" s="168" t="s">
        <v>200</v>
      </c>
      <c r="B142" s="146" t="s">
        <v>300</v>
      </c>
      <c r="C142" s="147" t="s">
        <v>168</v>
      </c>
      <c r="D142" s="168" t="s">
        <v>194</v>
      </c>
      <c r="E142" s="168" t="s">
        <v>148</v>
      </c>
      <c r="F142" s="178" t="s">
        <v>169</v>
      </c>
      <c r="G142" s="177" t="s">
        <v>158</v>
      </c>
      <c r="H142" s="23"/>
      <c r="I142" s="1"/>
      <c r="J142" s="1"/>
      <c r="K142" s="1"/>
      <c r="L142" s="1"/>
      <c r="M142" s="1"/>
      <c r="N142" s="1"/>
      <c r="O142" s="1"/>
      <c r="P142" s="1"/>
      <c r="Q142" s="1"/>
      <c r="R142" s="1"/>
      <c r="S142" s="1"/>
      <c r="T142" s="1"/>
      <c r="U142" s="1"/>
      <c r="V142" s="1"/>
      <c r="W142" s="1"/>
    </row>
    <row r="143" spans="1:23" s="84" customFormat="1" ht="51" customHeight="1" x14ac:dyDescent="0.25">
      <c r="A143" s="29" t="s">
        <v>24</v>
      </c>
      <c r="B143" s="27" t="s">
        <v>114</v>
      </c>
      <c r="C143" s="109">
        <v>1</v>
      </c>
      <c r="D143" s="29" t="s">
        <v>281</v>
      </c>
      <c r="E143" s="188">
        <v>4.22</v>
      </c>
      <c r="F143" s="109" t="s">
        <v>170</v>
      </c>
      <c r="G143" s="99">
        <f>116.67*E143*12</f>
        <v>5908.1687999999995</v>
      </c>
      <c r="H143" s="23"/>
      <c r="I143" s="307" t="s">
        <v>289</v>
      </c>
      <c r="J143" s="307"/>
      <c r="K143" s="307"/>
      <c r="L143" s="307"/>
      <c r="M143" s="307"/>
      <c r="N143" s="307"/>
      <c r="O143" s="307"/>
      <c r="P143" s="307"/>
      <c r="Q143" s="307"/>
      <c r="R143" s="307"/>
      <c r="S143" s="307"/>
      <c r="T143" s="1"/>
      <c r="U143" s="1"/>
      <c r="V143" s="1"/>
      <c r="W143" s="1"/>
    </row>
    <row r="144" spans="1:23" s="84" customFormat="1" ht="63.75" customHeight="1" x14ac:dyDescent="0.25">
      <c r="A144" s="29" t="s">
        <v>26</v>
      </c>
      <c r="B144" s="51" t="s">
        <v>163</v>
      </c>
      <c r="C144" s="52">
        <v>1</v>
      </c>
      <c r="D144" s="179" t="s">
        <v>282</v>
      </c>
      <c r="E144" s="189">
        <v>28.8</v>
      </c>
      <c r="F144" s="52" t="s">
        <v>170</v>
      </c>
      <c r="G144" s="99">
        <f>6.3*E144</f>
        <v>181.44</v>
      </c>
      <c r="H144" s="23"/>
      <c r="I144" s="306" t="s">
        <v>286</v>
      </c>
      <c r="J144" s="306"/>
      <c r="K144" s="306"/>
      <c r="L144" s="306"/>
      <c r="M144" s="306"/>
      <c r="N144" s="306"/>
      <c r="O144" s="306"/>
      <c r="P144" s="306"/>
      <c r="Q144" s="306"/>
      <c r="R144" s="306"/>
      <c r="S144" s="306"/>
      <c r="T144" s="1"/>
      <c r="U144" s="1"/>
      <c r="V144" s="1"/>
      <c r="W144" s="1"/>
    </row>
    <row r="145" spans="1:23" s="84" customFormat="1" ht="27.75" customHeight="1" x14ac:dyDescent="0.25">
      <c r="A145" s="29" t="s">
        <v>27</v>
      </c>
      <c r="B145" s="10" t="s">
        <v>290</v>
      </c>
      <c r="C145" s="52">
        <v>1</v>
      </c>
      <c r="D145" s="179" t="s">
        <v>283</v>
      </c>
      <c r="E145" s="189">
        <v>1080</v>
      </c>
      <c r="F145" s="52" t="s">
        <v>169</v>
      </c>
      <c r="G145" s="53">
        <f>6*E145</f>
        <v>6480</v>
      </c>
      <c r="H145" s="23"/>
      <c r="I145" s="305" t="s">
        <v>288</v>
      </c>
      <c r="J145" s="305"/>
      <c r="K145" s="305"/>
      <c r="L145" s="305"/>
      <c r="M145" s="305"/>
      <c r="N145" s="305"/>
      <c r="O145" s="305"/>
      <c r="P145" s="305"/>
      <c r="Q145" s="305"/>
      <c r="R145" s="305"/>
      <c r="S145" s="305"/>
      <c r="T145" s="1"/>
      <c r="U145" s="1"/>
      <c r="V145" s="1"/>
      <c r="W145" s="1"/>
    </row>
    <row r="146" spans="1:23" s="112" customFormat="1" x14ac:dyDescent="0.25">
      <c r="A146" s="29" t="s">
        <v>29</v>
      </c>
      <c r="B146" s="10" t="s">
        <v>162</v>
      </c>
      <c r="C146" s="52">
        <v>1</v>
      </c>
      <c r="D146" s="190" t="s">
        <v>296</v>
      </c>
      <c r="E146" s="189">
        <v>131.47999999999999</v>
      </c>
      <c r="F146" s="52" t="s">
        <v>171</v>
      </c>
      <c r="G146" s="53">
        <f>4*12*E146</f>
        <v>6311.0399999999991</v>
      </c>
      <c r="H146" s="90"/>
      <c r="I146" s="246" t="s">
        <v>287</v>
      </c>
      <c r="J146" s="246"/>
      <c r="K146" s="246"/>
      <c r="L146" s="246"/>
      <c r="M146" s="246"/>
      <c r="N146" s="246"/>
      <c r="O146" s="246"/>
      <c r="P146" s="246"/>
      <c r="Q146" s="246"/>
      <c r="R146" s="246"/>
      <c r="S146" s="246"/>
      <c r="T146" s="1"/>
      <c r="U146" s="1"/>
      <c r="V146" s="1"/>
      <c r="W146" s="1"/>
    </row>
    <row r="147" spans="1:23" x14ac:dyDescent="0.25">
      <c r="A147" s="258" t="s">
        <v>199</v>
      </c>
      <c r="B147" s="259"/>
      <c r="C147" s="259"/>
      <c r="D147" s="259"/>
      <c r="E147" s="260"/>
      <c r="F147" s="261">
        <f>SUM(G143:G146)</f>
        <v>18880.648799999995</v>
      </c>
      <c r="G147" s="262"/>
      <c r="H147" s="2"/>
    </row>
    <row r="148" spans="1:23" ht="15.75" customHeight="1" x14ac:dyDescent="0.25">
      <c r="A148" s="263" t="s">
        <v>206</v>
      </c>
      <c r="B148" s="263"/>
      <c r="C148" s="263"/>
      <c r="D148" s="263"/>
      <c r="E148" s="263"/>
      <c r="F148" s="264">
        <f>F147/12</f>
        <v>1573.3873999999996</v>
      </c>
      <c r="G148" s="264"/>
    </row>
    <row r="149" spans="1:23" s="196" customFormat="1" ht="15.75" customHeight="1" x14ac:dyDescent="0.25">
      <c r="A149" s="194"/>
      <c r="B149" s="194"/>
      <c r="C149" s="194"/>
      <c r="D149" s="194"/>
      <c r="E149" s="194"/>
      <c r="F149" s="195"/>
      <c r="G149" s="195"/>
    </row>
    <row r="150" spans="1:23" x14ac:dyDescent="0.25">
      <c r="A150" s="242" t="s">
        <v>191</v>
      </c>
      <c r="B150" s="242"/>
      <c r="C150" s="242"/>
      <c r="D150" s="242"/>
      <c r="E150" s="78"/>
      <c r="F150" s="78"/>
      <c r="G150" s="50"/>
      <c r="H150" s="50"/>
    </row>
    <row r="151" spans="1:23" x14ac:dyDescent="0.25">
      <c r="A151" s="164"/>
      <c r="B151" s="59" t="s">
        <v>207</v>
      </c>
      <c r="C151" s="158" t="s">
        <v>253</v>
      </c>
      <c r="D151" s="158" t="s">
        <v>250</v>
      </c>
      <c r="E151" s="157"/>
      <c r="F151" s="50"/>
      <c r="G151" s="50"/>
      <c r="H151" s="50"/>
    </row>
    <row r="152" spans="1:23" s="67" customFormat="1" ht="15" customHeight="1" x14ac:dyDescent="0.25">
      <c r="A152" s="107" t="s">
        <v>195</v>
      </c>
      <c r="B152" s="107" t="s">
        <v>254</v>
      </c>
      <c r="C152" s="99">
        <f>F141</f>
        <v>2755.6</v>
      </c>
      <c r="D152" s="99">
        <f>C152/12</f>
        <v>229.63333333333333</v>
      </c>
      <c r="E152" s="50"/>
      <c r="F152" s="50"/>
      <c r="G152" s="50"/>
      <c r="H152" s="50"/>
      <c r="I152" s="1"/>
      <c r="J152" s="1"/>
      <c r="K152" s="1"/>
      <c r="L152" s="1"/>
      <c r="M152" s="1"/>
      <c r="N152" s="1"/>
      <c r="O152" s="1"/>
      <c r="P152" s="1"/>
      <c r="Q152" s="1"/>
      <c r="R152" s="1"/>
      <c r="S152" s="1"/>
      <c r="T152" s="1"/>
      <c r="U152" s="1"/>
      <c r="V152" s="1"/>
      <c r="W152" s="1"/>
    </row>
    <row r="153" spans="1:23" s="67" customFormat="1" ht="15" customHeight="1" x14ac:dyDescent="0.25">
      <c r="A153" s="107" t="s">
        <v>200</v>
      </c>
      <c r="B153" s="107" t="s">
        <v>201</v>
      </c>
      <c r="C153" s="99">
        <f>F147</f>
        <v>18880.648799999995</v>
      </c>
      <c r="D153" s="99">
        <f>C153/12</f>
        <v>1573.3873999999996</v>
      </c>
      <c r="E153" s="50"/>
      <c r="F153" s="50"/>
      <c r="G153" s="50"/>
      <c r="H153" s="50"/>
      <c r="I153" s="1"/>
      <c r="J153" s="1"/>
      <c r="K153" s="1"/>
      <c r="L153" s="1"/>
      <c r="M153" s="1"/>
      <c r="N153" s="1"/>
      <c r="O153" s="1"/>
      <c r="P153" s="1"/>
      <c r="Q153" s="1"/>
      <c r="R153" s="1"/>
      <c r="S153" s="1"/>
      <c r="T153" s="1"/>
      <c r="U153" s="1"/>
      <c r="V153" s="1"/>
      <c r="W153" s="1"/>
    </row>
    <row r="154" spans="1:23" s="67" customFormat="1" ht="15" customHeight="1" x14ac:dyDescent="0.25">
      <c r="A154" s="243" t="s">
        <v>202</v>
      </c>
      <c r="B154" s="244"/>
      <c r="C154" s="245"/>
      <c r="D154" s="62">
        <f>SUM(D152:D153)</f>
        <v>1803.0207333333328</v>
      </c>
      <c r="F154" s="103"/>
      <c r="G154" s="50"/>
      <c r="H154" s="50"/>
      <c r="I154" s="1"/>
      <c r="J154" s="1"/>
      <c r="K154" s="1"/>
      <c r="L154" s="1"/>
      <c r="M154" s="1"/>
      <c r="N154" s="1"/>
      <c r="O154" s="1"/>
      <c r="P154" s="1"/>
      <c r="Q154" s="1"/>
      <c r="R154" s="1"/>
      <c r="S154" s="1"/>
      <c r="T154" s="1"/>
      <c r="U154" s="1"/>
      <c r="V154" s="1"/>
      <c r="W154" s="1"/>
    </row>
    <row r="155" spans="1:23" s="67" customFormat="1" ht="15" customHeight="1" x14ac:dyDescent="0.25">
      <c r="A155" s="23"/>
      <c r="B155" s="78"/>
      <c r="C155" s="102"/>
      <c r="D155" s="85"/>
      <c r="E155" s="85"/>
      <c r="F155" s="103"/>
      <c r="G155" s="50"/>
      <c r="H155" s="50"/>
      <c r="I155" s="1"/>
      <c r="J155" s="1"/>
      <c r="K155" s="1"/>
      <c r="L155" s="1"/>
      <c r="M155" s="1"/>
      <c r="N155" s="1"/>
      <c r="O155" s="1"/>
      <c r="P155" s="1"/>
      <c r="Q155" s="1"/>
      <c r="R155" s="1"/>
      <c r="S155" s="1"/>
      <c r="T155" s="1"/>
      <c r="U155" s="1"/>
      <c r="V155" s="1"/>
      <c r="W155" s="1"/>
    </row>
    <row r="156" spans="1:23" s="175" customFormat="1" ht="15" customHeight="1" x14ac:dyDescent="0.25">
      <c r="A156" s="247" t="s">
        <v>193</v>
      </c>
      <c r="B156" s="248"/>
      <c r="C156" s="248"/>
      <c r="D156" s="248"/>
      <c r="E156" s="248"/>
      <c r="F156" s="248"/>
      <c r="G156" s="249"/>
      <c r="H156" s="174"/>
      <c r="I156" s="1"/>
      <c r="J156" s="1"/>
      <c r="K156" s="1"/>
      <c r="L156" s="1"/>
      <c r="M156" s="1"/>
      <c r="N156" s="1"/>
      <c r="O156" s="1"/>
      <c r="P156" s="1"/>
      <c r="Q156" s="1"/>
      <c r="R156" s="1"/>
      <c r="S156" s="1"/>
      <c r="T156" s="1"/>
      <c r="U156" s="1"/>
      <c r="V156" s="1"/>
      <c r="W156" s="1"/>
    </row>
    <row r="157" spans="1:23" s="175" customFormat="1" ht="47.25" customHeight="1" x14ac:dyDescent="0.25">
      <c r="A157" s="250" t="s">
        <v>292</v>
      </c>
      <c r="B157" s="251"/>
      <c r="C157" s="251"/>
      <c r="D157" s="251"/>
      <c r="E157" s="251"/>
      <c r="F157" s="251"/>
      <c r="G157" s="252"/>
      <c r="H157" s="174"/>
      <c r="I157" s="1"/>
      <c r="J157" s="1"/>
      <c r="K157" s="1"/>
      <c r="L157" s="1"/>
      <c r="M157" s="1"/>
      <c r="N157" s="1"/>
      <c r="O157" s="1"/>
      <c r="P157" s="1"/>
      <c r="Q157" s="1"/>
      <c r="R157" s="1"/>
      <c r="S157" s="1"/>
      <c r="T157" s="1"/>
      <c r="U157" s="1"/>
      <c r="V157" s="1"/>
      <c r="W157" s="1"/>
    </row>
    <row r="158" spans="1:23" s="67" customFormat="1" ht="10.5" customHeight="1" x14ac:dyDescent="0.25">
      <c r="A158" s="2"/>
      <c r="B158" s="2"/>
      <c r="C158" s="2"/>
      <c r="D158" s="2"/>
      <c r="E158" s="2"/>
      <c r="F158" s="2"/>
      <c r="G158" s="2"/>
      <c r="H158" s="50"/>
      <c r="I158" s="1"/>
      <c r="J158" s="1"/>
      <c r="K158" s="1"/>
      <c r="L158" s="1"/>
      <c r="M158" s="1"/>
      <c r="N158" s="1"/>
      <c r="O158" s="1"/>
      <c r="P158" s="1"/>
      <c r="Q158" s="1"/>
      <c r="R158" s="1"/>
      <c r="S158" s="1"/>
      <c r="T158" s="1"/>
      <c r="U158" s="1"/>
      <c r="V158" s="1"/>
      <c r="W158" s="1"/>
    </row>
    <row r="159" spans="1:23" s="67" customFormat="1" ht="51" customHeight="1" x14ac:dyDescent="0.25">
      <c r="A159" s="253" t="s">
        <v>210</v>
      </c>
      <c r="B159" s="254"/>
      <c r="C159" s="254"/>
      <c r="D159" s="255"/>
      <c r="E159" s="2"/>
      <c r="F159" s="2"/>
      <c r="G159" s="2"/>
      <c r="H159" s="50"/>
      <c r="I159" s="1"/>
      <c r="J159" s="1"/>
      <c r="K159" s="1"/>
      <c r="L159" s="1"/>
      <c r="M159" s="1"/>
      <c r="N159" s="1"/>
      <c r="O159" s="1"/>
      <c r="P159" s="1"/>
      <c r="Q159" s="1"/>
      <c r="R159" s="1"/>
      <c r="S159" s="1"/>
      <c r="T159" s="1"/>
      <c r="U159" s="1"/>
      <c r="V159" s="1"/>
      <c r="W159" s="1"/>
    </row>
    <row r="160" spans="1:23" s="67" customFormat="1" ht="15" customHeight="1" x14ac:dyDescent="0.25">
      <c r="A160" s="235" t="s">
        <v>18</v>
      </c>
      <c r="B160" s="236"/>
      <c r="C160" s="237">
        <v>1.5699999999999999E-2</v>
      </c>
      <c r="D160" s="237"/>
      <c r="E160" s="2"/>
      <c r="F160" s="2"/>
      <c r="G160" s="2"/>
      <c r="H160" s="50"/>
      <c r="I160" s="1"/>
      <c r="J160" s="185"/>
      <c r="K160" s="1"/>
      <c r="L160" s="1"/>
      <c r="M160" s="1"/>
      <c r="N160" s="1"/>
      <c r="O160" s="1"/>
      <c r="P160" s="1"/>
      <c r="Q160" s="1"/>
      <c r="R160" s="1"/>
      <c r="S160" s="1"/>
      <c r="T160" s="1"/>
      <c r="U160" s="1"/>
      <c r="V160" s="1"/>
      <c r="W160" s="1"/>
    </row>
    <row r="161" spans="1:13" x14ac:dyDescent="0.25">
      <c r="A161" s="227" t="s">
        <v>184</v>
      </c>
      <c r="B161" s="228"/>
      <c r="C161" s="229">
        <v>0.14249999999999999</v>
      </c>
      <c r="D161" s="230"/>
      <c r="E161" s="2"/>
      <c r="F161" s="2"/>
      <c r="G161" s="2"/>
      <c r="J161" s="185"/>
    </row>
    <row r="162" spans="1:13" ht="15.75" customHeight="1" x14ac:dyDescent="0.25">
      <c r="A162" s="233" t="s">
        <v>185</v>
      </c>
      <c r="B162" s="234"/>
      <c r="C162" s="231"/>
      <c r="D162" s="232"/>
      <c r="E162" s="2"/>
      <c r="F162" s="2"/>
      <c r="G162" s="2"/>
      <c r="J162" s="185"/>
    </row>
    <row r="163" spans="1:13" x14ac:dyDescent="0.25">
      <c r="A163" s="235" t="s">
        <v>20</v>
      </c>
      <c r="B163" s="236"/>
      <c r="C163" s="237">
        <v>0.15</v>
      </c>
      <c r="D163" s="237"/>
      <c r="E163" s="2"/>
      <c r="F163" s="2"/>
      <c r="G163" s="2"/>
      <c r="J163" s="185"/>
    </row>
    <row r="164" spans="1:13" x14ac:dyDescent="0.25">
      <c r="A164" s="238" t="s">
        <v>0</v>
      </c>
      <c r="B164" s="239"/>
      <c r="C164" s="240">
        <f>SUM(C160:D163)</f>
        <v>0.30819999999999997</v>
      </c>
      <c r="D164" s="241"/>
      <c r="E164" s="2"/>
      <c r="F164" s="2"/>
      <c r="G164" s="2"/>
    </row>
    <row r="165" spans="1:13" s="84" customFormat="1" x14ac:dyDescent="0.25">
      <c r="A165" s="104"/>
      <c r="B165" s="105"/>
      <c r="C165" s="106"/>
      <c r="D165" s="106"/>
      <c r="E165" s="33"/>
      <c r="F165" s="33"/>
      <c r="G165" s="79" t="s">
        <v>301</v>
      </c>
    </row>
    <row r="166" spans="1:13" ht="21" customHeight="1" x14ac:dyDescent="0.25">
      <c r="A166" s="215" t="s">
        <v>66</v>
      </c>
      <c r="B166" s="216"/>
      <c r="C166" s="216"/>
      <c r="D166" s="216"/>
      <c r="E166" s="217"/>
      <c r="G166" s="79" t="s">
        <v>302</v>
      </c>
    </row>
    <row r="167" spans="1:13" ht="25.5" x14ac:dyDescent="0.25">
      <c r="A167" s="127" t="s">
        <v>208</v>
      </c>
      <c r="B167" s="59" t="s">
        <v>17</v>
      </c>
      <c r="C167" s="127" t="s">
        <v>180</v>
      </c>
      <c r="D167" s="127" t="s">
        <v>42</v>
      </c>
      <c r="E167" s="127" t="s">
        <v>245</v>
      </c>
      <c r="F167" s="157"/>
      <c r="G167" s="79" t="s">
        <v>303</v>
      </c>
    </row>
    <row r="168" spans="1:13" x14ac:dyDescent="0.25">
      <c r="A168" s="81" t="s">
        <v>24</v>
      </c>
      <c r="B168" s="82" t="s">
        <v>243</v>
      </c>
      <c r="C168" s="83">
        <f>SUM(D27,C69,D97,D132)</f>
        <v>3648.4646281244445</v>
      </c>
      <c r="D168" s="58">
        <f>C164</f>
        <v>0.30819999999999997</v>
      </c>
      <c r="E168" s="191">
        <f>(C168*D168)</f>
        <v>1124.4567983879538</v>
      </c>
      <c r="F168" s="80"/>
      <c r="G168" s="1" t="s">
        <v>304</v>
      </c>
    </row>
    <row r="169" spans="1:13" x14ac:dyDescent="0.25">
      <c r="A169" s="169" t="s">
        <v>26</v>
      </c>
      <c r="B169" s="10" t="s">
        <v>244</v>
      </c>
      <c r="C169" s="54">
        <f>SUM(D28,D69,D98,F132)</f>
        <v>1685.8986924407247</v>
      </c>
      <c r="D169" s="58">
        <f>C164</f>
        <v>0.30819999999999997</v>
      </c>
      <c r="E169" s="171">
        <f>(C169*D169)</f>
        <v>519.59397701023136</v>
      </c>
      <c r="F169" s="80"/>
      <c r="G169" s="1" t="s">
        <v>305</v>
      </c>
    </row>
    <row r="170" spans="1:13" ht="25.5" x14ac:dyDescent="0.25">
      <c r="A170" s="121" t="s">
        <v>209</v>
      </c>
      <c r="B170" s="91" t="s">
        <v>17</v>
      </c>
      <c r="C170" s="121" t="s">
        <v>180</v>
      </c>
      <c r="D170" s="121" t="str">
        <f>D167</f>
        <v>Percentual (%)</v>
      </c>
      <c r="E170" s="121" t="s">
        <v>183</v>
      </c>
      <c r="J170" s="218"/>
      <c r="K170" s="218"/>
      <c r="L170" s="218"/>
      <c r="M170" s="218"/>
    </row>
    <row r="171" spans="1:13" x14ac:dyDescent="0.25">
      <c r="A171" s="29" t="s">
        <v>24</v>
      </c>
      <c r="B171" s="27" t="s">
        <v>251</v>
      </c>
      <c r="C171" s="61">
        <f>D152</f>
        <v>229.63333333333333</v>
      </c>
      <c r="D171" s="28">
        <f>D168</f>
        <v>0.30819999999999997</v>
      </c>
      <c r="E171" s="130">
        <f>D171*C171</f>
        <v>70.772993333333332</v>
      </c>
      <c r="J171" s="165"/>
      <c r="K171" s="165"/>
      <c r="L171" s="165"/>
      <c r="M171" s="165"/>
    </row>
    <row r="172" spans="1:13" x14ac:dyDescent="0.25">
      <c r="A172" s="29" t="s">
        <v>26</v>
      </c>
      <c r="B172" s="27" t="s">
        <v>247</v>
      </c>
      <c r="C172" s="61">
        <f>D153</f>
        <v>1573.3873999999996</v>
      </c>
      <c r="D172" s="28">
        <f>D169</f>
        <v>0.30819999999999997</v>
      </c>
      <c r="E172" s="130">
        <f>D172*C172</f>
        <v>484.91799667999982</v>
      </c>
      <c r="J172" s="165"/>
      <c r="K172" s="165"/>
      <c r="L172" s="165"/>
      <c r="M172" s="165"/>
    </row>
    <row r="173" spans="1:13" x14ac:dyDescent="0.25">
      <c r="A173" s="92"/>
      <c r="B173" s="50"/>
      <c r="C173" s="157"/>
      <c r="D173" s="157"/>
      <c r="E173" s="157"/>
      <c r="J173" s="165"/>
      <c r="K173" s="165"/>
      <c r="L173" s="165"/>
      <c r="M173" s="165"/>
    </row>
    <row r="174" spans="1:13" x14ac:dyDescent="0.25">
      <c r="A174" s="219" t="s">
        <v>174</v>
      </c>
      <c r="B174" s="220"/>
      <c r="C174" s="220"/>
      <c r="D174" s="221"/>
      <c r="E174" s="2"/>
      <c r="J174" s="90"/>
      <c r="K174" s="157"/>
      <c r="L174" s="157"/>
      <c r="M174" s="157"/>
    </row>
    <row r="175" spans="1:13" ht="25.5" x14ac:dyDescent="0.25">
      <c r="A175" s="158"/>
      <c r="B175" s="158" t="s">
        <v>175</v>
      </c>
      <c r="C175" s="158" t="s">
        <v>212</v>
      </c>
      <c r="D175" s="158" t="s">
        <v>246</v>
      </c>
      <c r="E175" s="2"/>
      <c r="J175" s="79"/>
      <c r="K175" s="79"/>
      <c r="L175" s="79"/>
      <c r="M175" s="79"/>
    </row>
    <row r="176" spans="1:13" ht="25.5" x14ac:dyDescent="0.25">
      <c r="A176" s="29" t="s">
        <v>24</v>
      </c>
      <c r="B176" s="27" t="str">
        <f>A24</f>
        <v>Quadro Resumo Módulo 1 - Composição da Remuneração</v>
      </c>
      <c r="C176" s="57">
        <f>D27</f>
        <v>1835</v>
      </c>
      <c r="D176" s="57">
        <f>D28</f>
        <v>607.55062500000008</v>
      </c>
      <c r="E176" s="2"/>
    </row>
    <row r="177" spans="1:10" ht="25.5" x14ac:dyDescent="0.25">
      <c r="A177" s="29" t="s">
        <v>26</v>
      </c>
      <c r="B177" s="27" t="str">
        <f>A31</f>
        <v>Módulo 2 - Encargos e Benefícios Anuais, Mensais e Diários</v>
      </c>
      <c r="C177" s="57">
        <f>C69</f>
        <v>1720.0039999999999</v>
      </c>
      <c r="D177" s="57">
        <f>D69</f>
        <v>1029.6864715000002</v>
      </c>
      <c r="E177" s="2"/>
    </row>
    <row r="178" spans="1:10" ht="25.5" x14ac:dyDescent="0.25">
      <c r="A178" s="29" t="s">
        <v>27</v>
      </c>
      <c r="B178" s="27" t="str">
        <f>A71</f>
        <v>Módulo 3. Custo de reposição do profissional  ausente</v>
      </c>
      <c r="C178" s="57">
        <f>D97</f>
        <v>24.995628124444444</v>
      </c>
      <c r="D178" s="57">
        <f>D98</f>
        <v>11.511595940724446</v>
      </c>
      <c r="E178" s="2"/>
    </row>
    <row r="179" spans="1:10" x14ac:dyDescent="0.25">
      <c r="A179" s="29" t="s">
        <v>29</v>
      </c>
      <c r="B179" s="27" t="str">
        <f>A100</f>
        <v xml:space="preserve">Módulo 4 - Uniforme, EPI´s, Diversos </v>
      </c>
      <c r="C179" s="57">
        <f>D132</f>
        <v>68.465000000000003</v>
      </c>
      <c r="D179" s="57">
        <f>F132</f>
        <v>37.15</v>
      </c>
      <c r="E179" s="2"/>
    </row>
    <row r="180" spans="1:10" ht="25.5" x14ac:dyDescent="0.25">
      <c r="A180" s="125" t="s">
        <v>31</v>
      </c>
      <c r="B180" s="87" t="str">
        <f>A166</f>
        <v>Módulo 6 - Custos Indiretos, Tributos e Lucro</v>
      </c>
      <c r="C180" s="86">
        <f>E168</f>
        <v>1124.4567983879538</v>
      </c>
      <c r="D180" s="86">
        <f>E169</f>
        <v>519.59397701023136</v>
      </c>
      <c r="E180" s="2"/>
    </row>
    <row r="181" spans="1:10" s="84" customFormat="1" x14ac:dyDescent="0.25">
      <c r="A181" s="153"/>
      <c r="B181" s="154" t="s">
        <v>257</v>
      </c>
      <c r="C181" s="155">
        <f>SUM(C176:C180)</f>
        <v>4772.9214265123983</v>
      </c>
      <c r="D181" s="155">
        <f>SUM(D176:D180)</f>
        <v>2205.4926694509559</v>
      </c>
    </row>
    <row r="182" spans="1:10" s="84" customFormat="1" x14ac:dyDescent="0.25">
      <c r="A182" s="29"/>
      <c r="B182" s="27"/>
      <c r="C182" s="222"/>
      <c r="D182" s="223"/>
      <c r="E182" s="79"/>
    </row>
    <row r="183" spans="1:10" s="84" customFormat="1" x14ac:dyDescent="0.25">
      <c r="A183" s="92"/>
      <c r="B183" s="152"/>
      <c r="C183" s="193"/>
      <c r="D183" s="193"/>
      <c r="E183" s="79"/>
    </row>
    <row r="184" spans="1:10" x14ac:dyDescent="0.25">
      <c r="A184" s="224" t="s">
        <v>176</v>
      </c>
      <c r="B184" s="224"/>
      <c r="C184" s="224"/>
      <c r="D184" s="224"/>
      <c r="E184" s="224"/>
      <c r="F184" s="88"/>
      <c r="G184" s="88"/>
      <c r="H184" s="88"/>
    </row>
    <row r="185" spans="1:10" x14ac:dyDescent="0.25">
      <c r="A185" s="170"/>
      <c r="B185" s="170" t="s">
        <v>119</v>
      </c>
      <c r="C185" s="127" t="s">
        <v>177</v>
      </c>
      <c r="D185" s="63" t="s">
        <v>143</v>
      </c>
      <c r="E185" s="63" t="s">
        <v>258</v>
      </c>
    </row>
    <row r="186" spans="1:10" x14ac:dyDescent="0.25">
      <c r="A186" s="49"/>
      <c r="B186" s="169" t="s">
        <v>204</v>
      </c>
      <c r="C186" s="64" t="s">
        <v>291</v>
      </c>
      <c r="D186" s="65">
        <f>SUM(C176:C180)</f>
        <v>4772.9214265123983</v>
      </c>
      <c r="E186" s="65">
        <f>D186*8*12</f>
        <v>458200.45694519021</v>
      </c>
      <c r="G186" s="192"/>
      <c r="H186" s="192"/>
      <c r="J186" s="192"/>
    </row>
    <row r="187" spans="1:10" x14ac:dyDescent="0.25">
      <c r="A187" s="60"/>
      <c r="B187" s="66" t="s">
        <v>144</v>
      </c>
      <c r="C187" s="66" t="s">
        <v>252</v>
      </c>
      <c r="D187" s="68">
        <f>SUM(D176:D180)</f>
        <v>2205.4926694509559</v>
      </c>
      <c r="E187" s="68">
        <f>D187*1*12</f>
        <v>26465.91203341147</v>
      </c>
      <c r="G187" s="185"/>
      <c r="H187" s="192"/>
      <c r="J187" s="192"/>
    </row>
    <row r="188" spans="1:10" x14ac:dyDescent="0.25">
      <c r="A188" s="60"/>
      <c r="B188" s="66" t="s">
        <v>248</v>
      </c>
      <c r="C188" s="66" t="s">
        <v>249</v>
      </c>
      <c r="D188" s="68">
        <f>E172</f>
        <v>484.91799667999982</v>
      </c>
      <c r="E188" s="68">
        <f>D188*12</f>
        <v>5819.015960159998</v>
      </c>
      <c r="G188" s="185"/>
      <c r="H188" s="192"/>
      <c r="J188" s="192"/>
    </row>
    <row r="189" spans="1:10" x14ac:dyDescent="0.25">
      <c r="A189" s="60"/>
      <c r="B189" s="66" t="s">
        <v>256</v>
      </c>
      <c r="C189" s="66" t="s">
        <v>249</v>
      </c>
      <c r="D189" s="68">
        <f>E171</f>
        <v>70.772993333333332</v>
      </c>
      <c r="E189" s="68">
        <f>D189*8*12</f>
        <v>6794.2073600000003</v>
      </c>
      <c r="G189" s="185"/>
      <c r="H189" s="192"/>
      <c r="J189" s="192"/>
    </row>
    <row r="190" spans="1:10" x14ac:dyDescent="0.25">
      <c r="A190" s="210" t="s">
        <v>178</v>
      </c>
      <c r="B190" s="211"/>
      <c r="C190" s="212"/>
      <c r="D190" s="225">
        <f>SUM(E186:E189)</f>
        <v>497279.59229876165</v>
      </c>
      <c r="E190" s="226"/>
      <c r="G190" s="192"/>
      <c r="H190" s="192"/>
    </row>
    <row r="191" spans="1:10" x14ac:dyDescent="0.25">
      <c r="A191" s="210" t="s">
        <v>259</v>
      </c>
      <c r="B191" s="211"/>
      <c r="C191" s="212"/>
      <c r="D191" s="213">
        <f>D190/12</f>
        <v>41439.966024896807</v>
      </c>
      <c r="E191" s="214"/>
      <c r="G191" s="192"/>
      <c r="H191" s="192"/>
    </row>
  </sheetData>
  <mergeCells count="140">
    <mergeCell ref="I145:S145"/>
    <mergeCell ref="I144:S144"/>
    <mergeCell ref="I143:S143"/>
    <mergeCell ref="I123:S123"/>
    <mergeCell ref="I112:S112"/>
    <mergeCell ref="I110:S110"/>
    <mergeCell ref="A1:D1"/>
    <mergeCell ref="A2:D2"/>
    <mergeCell ref="A3:C3"/>
    <mergeCell ref="A4:C4"/>
    <mergeCell ref="A6:D6"/>
    <mergeCell ref="B7:C7"/>
    <mergeCell ref="A14:B14"/>
    <mergeCell ref="A16:F16"/>
    <mergeCell ref="C20:D20"/>
    <mergeCell ref="E20:F20"/>
    <mergeCell ref="C21:D21"/>
    <mergeCell ref="E21:F21"/>
    <mergeCell ref="B8:C8"/>
    <mergeCell ref="B9:C9"/>
    <mergeCell ref="B10:C10"/>
    <mergeCell ref="B11:C11"/>
    <mergeCell ref="A12:D12"/>
    <mergeCell ref="A13:B13"/>
    <mergeCell ref="A31:E31"/>
    <mergeCell ref="A32:E32"/>
    <mergeCell ref="A33:A34"/>
    <mergeCell ref="B33:B34"/>
    <mergeCell ref="C33:C34"/>
    <mergeCell ref="D33:D34"/>
    <mergeCell ref="E33:E34"/>
    <mergeCell ref="A22:F22"/>
    <mergeCell ref="A24:D24"/>
    <mergeCell ref="A25:A26"/>
    <mergeCell ref="B25:B26"/>
    <mergeCell ref="C25:C26"/>
    <mergeCell ref="D25:D26"/>
    <mergeCell ref="E25:E26"/>
    <mergeCell ref="A51:B51"/>
    <mergeCell ref="C51:D51"/>
    <mergeCell ref="A53:E53"/>
    <mergeCell ref="A54:A55"/>
    <mergeCell ref="B54:B55"/>
    <mergeCell ref="C54:C55"/>
    <mergeCell ref="D54:D55"/>
    <mergeCell ref="E54:E55"/>
    <mergeCell ref="A38:B38"/>
    <mergeCell ref="A40:E40"/>
    <mergeCell ref="A41:A42"/>
    <mergeCell ref="B41:B42"/>
    <mergeCell ref="C41:C42"/>
    <mergeCell ref="D41:D42"/>
    <mergeCell ref="E41:E42"/>
    <mergeCell ref="A69:B69"/>
    <mergeCell ref="A71:F71"/>
    <mergeCell ref="A72:F72"/>
    <mergeCell ref="I72:J73"/>
    <mergeCell ref="K72:K73"/>
    <mergeCell ref="L72:L73"/>
    <mergeCell ref="G54:G55"/>
    <mergeCell ref="A61:B61"/>
    <mergeCell ref="C61:D61"/>
    <mergeCell ref="A63:D63"/>
    <mergeCell ref="A64:A65"/>
    <mergeCell ref="B64:B65"/>
    <mergeCell ref="C64:C65"/>
    <mergeCell ref="D64:D65"/>
    <mergeCell ref="M72:N72"/>
    <mergeCell ref="A73:F73"/>
    <mergeCell ref="I74:J74"/>
    <mergeCell ref="A75:A76"/>
    <mergeCell ref="B75:B76"/>
    <mergeCell ref="C75:C76"/>
    <mergeCell ref="D75:D76"/>
    <mergeCell ref="E75:F75"/>
    <mergeCell ref="I75:J75"/>
    <mergeCell ref="I76:J76"/>
    <mergeCell ref="I83:J83"/>
    <mergeCell ref="A87:B87"/>
    <mergeCell ref="A89:H89"/>
    <mergeCell ref="A95:D95"/>
    <mergeCell ref="I78:J78"/>
    <mergeCell ref="I79:J79"/>
    <mergeCell ref="I80:J80"/>
    <mergeCell ref="I81:J81"/>
    <mergeCell ref="I82:J82"/>
    <mergeCell ref="A100:G100"/>
    <mergeCell ref="A106:E106"/>
    <mergeCell ref="F106:G106"/>
    <mergeCell ref="B107:E107"/>
    <mergeCell ref="F107:G107"/>
    <mergeCell ref="A113:E113"/>
    <mergeCell ref="F113:G113"/>
    <mergeCell ref="G83:G84"/>
    <mergeCell ref="H83:H84"/>
    <mergeCell ref="A125:E125"/>
    <mergeCell ref="F125:G125"/>
    <mergeCell ref="B126:E126"/>
    <mergeCell ref="F126:G126"/>
    <mergeCell ref="A128:F128"/>
    <mergeCell ref="A134:G134"/>
    <mergeCell ref="B114:E114"/>
    <mergeCell ref="F114:G114"/>
    <mergeCell ref="A120:E120"/>
    <mergeCell ref="F120:G120"/>
    <mergeCell ref="A121:E121"/>
    <mergeCell ref="F121:G121"/>
    <mergeCell ref="A159:D159"/>
    <mergeCell ref="A160:B160"/>
    <mergeCell ref="C160:D160"/>
    <mergeCell ref="A141:E141"/>
    <mergeCell ref="F141:G141"/>
    <mergeCell ref="A147:E147"/>
    <mergeCell ref="F147:G147"/>
    <mergeCell ref="A148:E148"/>
    <mergeCell ref="F148:G148"/>
    <mergeCell ref="I18:P18"/>
    <mergeCell ref="I21:P21"/>
    <mergeCell ref="I137:R137"/>
    <mergeCell ref="A191:C191"/>
    <mergeCell ref="D191:E191"/>
    <mergeCell ref="A166:E166"/>
    <mergeCell ref="J170:M170"/>
    <mergeCell ref="A174:D174"/>
    <mergeCell ref="C182:D182"/>
    <mergeCell ref="A184:E184"/>
    <mergeCell ref="A190:C190"/>
    <mergeCell ref="D190:E190"/>
    <mergeCell ref="A161:B161"/>
    <mergeCell ref="C161:D162"/>
    <mergeCell ref="A162:B162"/>
    <mergeCell ref="A163:B163"/>
    <mergeCell ref="C163:D163"/>
    <mergeCell ref="A164:B164"/>
    <mergeCell ref="C164:D164"/>
    <mergeCell ref="A150:D150"/>
    <mergeCell ref="A154:C154"/>
    <mergeCell ref="I146:S146"/>
    <mergeCell ref="A156:G156"/>
    <mergeCell ref="A157:G157"/>
  </mergeCells>
  <pageMargins left="0.511811024" right="0.511811024" top="0.78740157499999996" bottom="0.78740157499999996" header="0.31496062000000002" footer="0.31496062000000002"/>
  <pageSetup paperSize="9"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2</vt:i4>
      </vt:variant>
    </vt:vector>
  </HeadingPairs>
  <TitlesOfParts>
    <vt:vector size="2" baseType="lpstr">
      <vt:lpstr>Servente e Copeira 40 h</vt:lpstr>
      <vt:lpstr>Planilha Varrição</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Maria Arcangela Silva Casagrande</dc:creator>
  <cp:lastModifiedBy>Licitação</cp:lastModifiedBy>
  <cp:lastPrinted>2019-04-09T17:57:15Z</cp:lastPrinted>
  <dcterms:created xsi:type="dcterms:W3CDTF">2018-01-23T19:35:16Z</dcterms:created>
  <dcterms:modified xsi:type="dcterms:W3CDTF">2021-09-03T13:23:23Z</dcterms:modified>
</cp:coreProperties>
</file>